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2915" windowHeight="7170"/>
  </bookViews>
  <sheets>
    <sheet name="2014" sheetId="3" r:id="rId1"/>
  </sheets>
  <calcPr calcId="145621"/>
</workbook>
</file>

<file path=xl/calcChain.xml><?xml version="1.0" encoding="utf-8"?>
<calcChain xmlns="http://schemas.openxmlformats.org/spreadsheetml/2006/main">
  <c r="T90" i="3" l="1"/>
  <c r="R90" i="3"/>
  <c r="S90" i="3" s="1"/>
  <c r="D90" i="3"/>
  <c r="E90" i="3" s="1"/>
  <c r="R84" i="3"/>
  <c r="D84" i="3"/>
  <c r="S83" i="3"/>
  <c r="T83" i="3" s="1"/>
  <c r="G83" i="3"/>
  <c r="E83" i="3"/>
  <c r="S82" i="3"/>
  <c r="T82" i="3" s="1"/>
  <c r="E82" i="3"/>
  <c r="S81" i="3"/>
  <c r="T81" i="3" s="1"/>
  <c r="E81" i="3"/>
  <c r="S80" i="3"/>
  <c r="T80" i="3" s="1"/>
  <c r="E80" i="3"/>
  <c r="T79" i="3"/>
  <c r="S79" i="3"/>
  <c r="E79" i="3"/>
  <c r="L78" i="3"/>
  <c r="J78" i="3"/>
  <c r="K78" i="3" s="1"/>
  <c r="S77" i="3"/>
  <c r="T77" i="3" s="1"/>
  <c r="R74" i="3"/>
  <c r="R77" i="3" s="1"/>
  <c r="D74" i="3"/>
  <c r="D77" i="3" s="1"/>
  <c r="Y73" i="3"/>
  <c r="J73" i="3"/>
  <c r="K73" i="3" s="1"/>
  <c r="L73" i="3" s="1"/>
  <c r="Y72" i="3"/>
  <c r="J70" i="3"/>
  <c r="K70" i="3" s="1"/>
  <c r="L70" i="3" s="1"/>
  <c r="S69" i="3"/>
  <c r="T69" i="3" s="1"/>
  <c r="R69" i="3"/>
  <c r="E69" i="3"/>
  <c r="D69" i="3"/>
  <c r="Y68" i="3"/>
  <c r="Y67" i="3"/>
  <c r="J67" i="3"/>
  <c r="K67" i="3" s="1"/>
  <c r="L67" i="3" s="1"/>
  <c r="Y66" i="3"/>
  <c r="Y65" i="3"/>
  <c r="Y64" i="3"/>
  <c r="J64" i="3"/>
  <c r="Y63" i="3"/>
  <c r="Y62" i="3"/>
  <c r="X59" i="3"/>
  <c r="W59" i="3"/>
  <c r="R59" i="3"/>
  <c r="R62" i="3" s="1"/>
  <c r="S62" i="3" s="1"/>
  <c r="T62" i="3" s="1"/>
  <c r="D59" i="3"/>
  <c r="D62" i="3" s="1"/>
  <c r="G62" i="3" s="1"/>
  <c r="Y58" i="3"/>
  <c r="Y57" i="3"/>
  <c r="J57" i="3"/>
  <c r="K57" i="3" s="1"/>
  <c r="L57" i="3" s="1"/>
  <c r="Y56" i="3"/>
  <c r="Y55" i="3"/>
  <c r="Y54" i="3"/>
  <c r="K54" i="3"/>
  <c r="L54" i="3" s="1"/>
  <c r="G53" i="3"/>
  <c r="Y52" i="3"/>
  <c r="X52" i="3"/>
  <c r="W52" i="3"/>
  <c r="K52" i="3"/>
  <c r="L52" i="3" s="1"/>
  <c r="J52" i="3"/>
  <c r="Y51" i="3"/>
  <c r="Y49" i="3"/>
  <c r="R49" i="3"/>
  <c r="R53" i="3" s="1"/>
  <c r="S53" i="3" s="1"/>
  <c r="T53" i="3" s="1"/>
  <c r="J49" i="3"/>
  <c r="K49" i="3" s="1"/>
  <c r="L49" i="3" s="1"/>
  <c r="D49" i="3"/>
  <c r="D53" i="3" s="1"/>
  <c r="E53" i="3" s="1"/>
  <c r="Y48" i="3"/>
  <c r="X46" i="3"/>
  <c r="W46" i="3"/>
  <c r="Y45" i="3"/>
  <c r="R45" i="3"/>
  <c r="S45" i="3" s="1"/>
  <c r="T45" i="3" s="1"/>
  <c r="J45" i="3"/>
  <c r="G69" i="3" s="1"/>
  <c r="Y44" i="3"/>
  <c r="Y46" i="3" s="1"/>
  <c r="Y43" i="3"/>
  <c r="R41" i="3"/>
  <c r="K41" i="3"/>
  <c r="L41" i="3" s="1"/>
  <c r="J41" i="3"/>
  <c r="D41" i="3"/>
  <c r="D45" i="3" s="1"/>
  <c r="Y40" i="3"/>
  <c r="D36" i="3"/>
  <c r="D38" i="3" s="1"/>
  <c r="E38" i="3" s="1"/>
  <c r="X33" i="3"/>
  <c r="W33" i="3"/>
  <c r="E33" i="3"/>
  <c r="Y32" i="3"/>
  <c r="R32" i="3"/>
  <c r="J32" i="3"/>
  <c r="K32" i="3" s="1"/>
  <c r="L32" i="3" s="1"/>
  <c r="D32" i="3"/>
  <c r="Y31" i="3"/>
  <c r="Y30" i="3"/>
  <c r="R30" i="3"/>
  <c r="R33" i="3" s="1"/>
  <c r="S33" i="3" s="1"/>
  <c r="T33" i="3" s="1"/>
  <c r="D30" i="3"/>
  <c r="D33" i="3" s="1"/>
  <c r="G33" i="3" s="1"/>
  <c r="Y29" i="3"/>
  <c r="J29" i="3"/>
  <c r="K29" i="3" s="1"/>
  <c r="L29" i="3" s="1"/>
  <c r="Y28" i="3"/>
  <c r="Y33" i="3" s="1"/>
  <c r="R28" i="3"/>
  <c r="S28" i="3" s="1"/>
  <c r="T28" i="3" s="1"/>
  <c r="G28" i="3"/>
  <c r="D28" i="3"/>
  <c r="E28" i="3" s="1"/>
  <c r="Y25" i="3"/>
  <c r="J25" i="3"/>
  <c r="K25" i="3" s="1"/>
  <c r="L25" i="3" s="1"/>
  <c r="Y23" i="3"/>
  <c r="X23" i="3"/>
  <c r="W23" i="3"/>
  <c r="Y22" i="3"/>
  <c r="L22" i="3"/>
  <c r="J22" i="3"/>
  <c r="K22" i="3" s="1"/>
  <c r="Y21" i="3"/>
  <c r="Y18" i="3"/>
  <c r="K18" i="3"/>
  <c r="J18" i="3"/>
  <c r="G18" i="3"/>
  <c r="G17" i="3"/>
  <c r="X16" i="3"/>
  <c r="W16" i="3"/>
  <c r="G16" i="3"/>
  <c r="Y15" i="3"/>
  <c r="Y16" i="3" s="1"/>
  <c r="J15" i="3"/>
  <c r="G15" i="3"/>
  <c r="Y14" i="3"/>
  <c r="R14" i="3"/>
  <c r="R19" i="3" s="1"/>
  <c r="D14" i="3"/>
  <c r="Y13" i="3"/>
  <c r="R13" i="3"/>
  <c r="D13" i="3"/>
  <c r="R12" i="3"/>
  <c r="D12" i="3"/>
  <c r="X11" i="3"/>
  <c r="X69" i="3" s="1"/>
  <c r="W11" i="3"/>
  <c r="R11" i="3"/>
  <c r="T5" i="3" s="1"/>
  <c r="D11" i="3"/>
  <c r="Y10" i="3"/>
  <c r="R10" i="3"/>
  <c r="D10" i="3"/>
  <c r="Y9" i="3"/>
  <c r="Y8" i="3"/>
  <c r="Y7" i="3"/>
  <c r="Y6" i="3"/>
  <c r="L5" i="3"/>
  <c r="J5" i="3"/>
  <c r="E45" i="3" l="1"/>
  <c r="G45" i="3"/>
  <c r="G77" i="3"/>
  <c r="R5" i="3"/>
  <c r="Y59" i="3"/>
  <c r="Y11" i="3"/>
  <c r="Y69" i="3" s="1"/>
  <c r="W69" i="3"/>
  <c r="T92" i="3"/>
  <c r="T6" i="3" s="1"/>
  <c r="E77" i="3"/>
  <c r="E92" i="3" s="1"/>
  <c r="D6" i="3" s="1"/>
  <c r="F80" i="3" s="1"/>
  <c r="D19" i="3"/>
  <c r="G10" i="3"/>
  <c r="E62" i="3"/>
  <c r="G90" i="3"/>
  <c r="K64" i="3"/>
  <c r="L64" i="3" s="1"/>
  <c r="L18" i="3"/>
  <c r="L80" i="3" s="1"/>
  <c r="L6" i="3" s="1"/>
  <c r="S92" i="3"/>
  <c r="R6" i="3" s="1"/>
  <c r="R7" i="3" s="1"/>
  <c r="K45" i="3"/>
  <c r="L45" i="3" s="1"/>
  <c r="G92" i="3" l="1"/>
  <c r="F62" i="3"/>
  <c r="F79" i="3"/>
  <c r="F45" i="3"/>
  <c r="F69" i="3"/>
  <c r="K80" i="3"/>
  <c r="J6" i="3" s="1"/>
  <c r="J7" i="3" s="1"/>
  <c r="F33" i="3"/>
  <c r="F77" i="3"/>
  <c r="F82" i="3"/>
  <c r="F83" i="3"/>
  <c r="F90" i="3"/>
  <c r="F81" i="3"/>
  <c r="F38" i="3"/>
  <c r="F28" i="3"/>
  <c r="D7" i="3"/>
  <c r="D5" i="3"/>
  <c r="F53" i="3"/>
  <c r="F92" i="3" l="1"/>
  <c r="F6" i="3" s="1"/>
</calcChain>
</file>

<file path=xl/sharedStrings.xml><?xml version="1.0" encoding="utf-8"?>
<sst xmlns="http://schemas.openxmlformats.org/spreadsheetml/2006/main" count="265" uniqueCount="152">
  <si>
    <t>Piratenpartei Deutschland</t>
  </si>
  <si>
    <t xml:space="preserve">Bundesverband </t>
  </si>
  <si>
    <t>Kosten</t>
  </si>
  <si>
    <t>2013</t>
  </si>
  <si>
    <t>pro Mitglied</t>
  </si>
  <si>
    <t>Gesamteinnahmen</t>
  </si>
  <si>
    <t>Ausgaben</t>
  </si>
  <si>
    <t>Gesamtkosten</t>
  </si>
  <si>
    <t>LQFB</t>
  </si>
  <si>
    <t>Bundespresse</t>
  </si>
  <si>
    <t>Beiträge</t>
  </si>
  <si>
    <t>Part.finanzierung</t>
  </si>
  <si>
    <t>200 x 48 x 40% x 75%</t>
  </si>
  <si>
    <t>PPI</t>
  </si>
  <si>
    <t>zugesagte Spenden</t>
  </si>
  <si>
    <t>200 x 48 x 40% x 50%</t>
  </si>
  <si>
    <t>Sage</t>
  </si>
  <si>
    <t>Rückzahlung Pshop</t>
  </si>
  <si>
    <t>200 x 48 x 40% x 25%</t>
  </si>
  <si>
    <t>Bundesmitglieder</t>
  </si>
  <si>
    <t>Flaschenpost</t>
  </si>
  <si>
    <t>Bundesschiedsgericht</t>
  </si>
  <si>
    <t>BPT</t>
  </si>
  <si>
    <t>Klaus</t>
  </si>
  <si>
    <t>2 Stück</t>
  </si>
  <si>
    <t>Perikles</t>
  </si>
  <si>
    <t>innerp.Meinungsbildung</t>
  </si>
  <si>
    <t>BGS</t>
  </si>
  <si>
    <t>Bernd</t>
  </si>
  <si>
    <t>Nebenkosten</t>
  </si>
  <si>
    <t>Parteitag</t>
  </si>
  <si>
    <t>Halle</t>
  </si>
  <si>
    <t>Wahlkampf Bund</t>
  </si>
  <si>
    <t>Gebärdendolmetscher</t>
  </si>
  <si>
    <t>Wahlkampf Land</t>
  </si>
  <si>
    <t>Buchhaltung</t>
  </si>
  <si>
    <t>Swanhild</t>
  </si>
  <si>
    <t>Wirtschaftsprüfer</t>
  </si>
  <si>
    <t>Technik</t>
  </si>
  <si>
    <t>Presse</t>
  </si>
  <si>
    <t>Öffentlichkeitsarbeit</t>
  </si>
  <si>
    <t>Sonstiges</t>
  </si>
  <si>
    <t>freie Spenden</t>
  </si>
  <si>
    <t>BundesIT</t>
  </si>
  <si>
    <t>Sven</t>
  </si>
  <si>
    <t>Reisekosten</t>
  </si>
  <si>
    <t>Miete</t>
  </si>
  <si>
    <t>Bürobedarf</t>
  </si>
  <si>
    <t>Gehalt</t>
  </si>
  <si>
    <t>IT</t>
  </si>
  <si>
    <t>AG-Anteil</t>
  </si>
  <si>
    <t>Marina Kassel</t>
  </si>
  <si>
    <t>Werbemittel</t>
  </si>
  <si>
    <t>sonstiges</t>
  </si>
  <si>
    <t>Telefon/Kopierer/Porto</t>
  </si>
  <si>
    <t>Sven/Swanhild</t>
  </si>
  <si>
    <t>Buchhalter</t>
  </si>
  <si>
    <t>BUVo</t>
  </si>
  <si>
    <t>Steuerberater</t>
  </si>
  <si>
    <t>Finanzrat/Verwaltungstreffen</t>
  </si>
  <si>
    <t>Markus</t>
  </si>
  <si>
    <t>Servermiete</t>
  </si>
  <si>
    <t>Sebastian</t>
  </si>
  <si>
    <t>Traffic</t>
  </si>
  <si>
    <t>Versicherung</t>
  </si>
  <si>
    <t>Johannes</t>
  </si>
  <si>
    <t>2394 noch zahlen</t>
  </si>
  <si>
    <t>Personalkosten</t>
  </si>
  <si>
    <t>1879 noch zahlen</t>
  </si>
  <si>
    <t>Erweiterungen</t>
  </si>
  <si>
    <t>Aktionen</t>
  </si>
  <si>
    <t>Server</t>
  </si>
  <si>
    <t>Anschaffung</t>
  </si>
  <si>
    <t>Wahlkampf</t>
  </si>
  <si>
    <t>Mitgl.verw.</t>
  </si>
  <si>
    <t>Schulung</t>
  </si>
  <si>
    <t>DSB</t>
  </si>
  <si>
    <t>Recht</t>
  </si>
  <si>
    <t>Reisekosten/Zuschuss</t>
  </si>
  <si>
    <t>Nachrichtlich</t>
  </si>
  <si>
    <t>Vereinshaftpflicht</t>
  </si>
  <si>
    <t>durchlaufende Posten</t>
  </si>
  <si>
    <t>Part.-finanzierung</t>
  </si>
  <si>
    <t>SAGE-CRM</t>
  </si>
  <si>
    <t>Budget Pressesprecher</t>
  </si>
  <si>
    <t>Livetreffen</t>
  </si>
  <si>
    <t>Gerichtskosten</t>
  </si>
  <si>
    <t>Andi</t>
  </si>
  <si>
    <t>Ausgaben bis 07.2013</t>
  </si>
  <si>
    <t>Kostenträger</t>
  </si>
  <si>
    <t>Spenden</t>
  </si>
  <si>
    <t>Beauftragter Urheberrecht</t>
  </si>
  <si>
    <t>Beauftragter BuVo (Bernd)</t>
  </si>
  <si>
    <t>Beauftragte</t>
  </si>
  <si>
    <t>Beauftragter Soziales</t>
  </si>
  <si>
    <t>Beauftragter Statistik</t>
  </si>
  <si>
    <t>Geschäftsstelle</t>
  </si>
  <si>
    <t>Zinsen/Kontoführung</t>
  </si>
  <si>
    <t>Allg.Kosten/Versicherung</t>
  </si>
  <si>
    <t>BPT 121</t>
  </si>
  <si>
    <t>BPT 122</t>
  </si>
  <si>
    <t>BPT 131</t>
  </si>
  <si>
    <t>BPT 132</t>
  </si>
  <si>
    <t>Plakatspenden</t>
  </si>
  <si>
    <t>Mitgliedsbeitrag</t>
  </si>
  <si>
    <t>Antragskonferenzen</t>
  </si>
  <si>
    <t>Veranstaltungen</t>
  </si>
  <si>
    <t>Wahlkampfkoordination</t>
  </si>
  <si>
    <t>Braille-Flyer</t>
  </si>
  <si>
    <t>Gesamt</t>
  </si>
  <si>
    <t>Zuwendungen Gliederungen</t>
  </si>
  <si>
    <t>PartFin</t>
  </si>
  <si>
    <t>Differenz zu 2013</t>
  </si>
  <si>
    <t xml:space="preserve">25000 x 48 x 40%x80% </t>
  </si>
  <si>
    <t>Reisekosten Helfer</t>
  </si>
  <si>
    <t>Lizenzgebühr/Wartung</t>
  </si>
  <si>
    <t>Programmierung</t>
  </si>
  <si>
    <t>Budget 2014</t>
  </si>
  <si>
    <t>Ergebnis 2014</t>
  </si>
  <si>
    <t>Personalkosten (Assistenz)</t>
  </si>
  <si>
    <t>je 3.000,- Auslagenersatz</t>
  </si>
  <si>
    <t>Personal</t>
  </si>
  <si>
    <t>2014</t>
  </si>
  <si>
    <t>Anteil an den Gesamtkosten</t>
  </si>
  <si>
    <t>Streichung von Mitgliedern</t>
  </si>
  <si>
    <t>höhere Einnahmen 2012 und gerechtere Verteilung</t>
  </si>
  <si>
    <t>keine BTW-Wahl</t>
  </si>
  <si>
    <t>Reisekosten für Helfer</t>
  </si>
  <si>
    <t>Personal für BuVo</t>
  </si>
  <si>
    <t>weniger Personal weil keine BTW-Wahl</t>
  </si>
  <si>
    <t>wir müssen die Helfer bezahlen</t>
  </si>
  <si>
    <t>Hier erwarte ich Kostenbeteiligungen von den Gliederungen</t>
  </si>
  <si>
    <t>Für Programmierungen für unseren speziellen Bereich</t>
  </si>
  <si>
    <t>fällt mehr Geld an</t>
  </si>
  <si>
    <t>Hier müssen wir dringend die Grundarbeiten</t>
  </si>
  <si>
    <t>auf bezahlte Kräfte verlegen</t>
  </si>
  <si>
    <t>Wir haben keine BTW-Wahl</t>
  </si>
  <si>
    <t>Öffentlich-</t>
  </si>
  <si>
    <t>keitsarbeit</t>
  </si>
  <si>
    <t>PPEU</t>
  </si>
  <si>
    <t>Bezahlung eines Justiziars</t>
  </si>
  <si>
    <t>Verwaltung</t>
  </si>
  <si>
    <t>Budget</t>
  </si>
  <si>
    <t>Organisations- Verwaltungs- und Personalverantwortlicher</t>
  </si>
  <si>
    <t>Housing</t>
  </si>
  <si>
    <t>Domains/Zertikikate</t>
  </si>
  <si>
    <t>Rücklagen</t>
  </si>
  <si>
    <t>Treffen/Reisekosten</t>
  </si>
  <si>
    <t>BuVo-Gehalt/Personalkosten (Assistenz)</t>
  </si>
  <si>
    <t>Zuschüsse durch LVs</t>
  </si>
  <si>
    <t>verabschiedet 12.10.2013</t>
  </si>
  <si>
    <t>1. Entwurf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</si>
</sst>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0" borderId="0" xfId="0" applyNumberFormat="1" applyFont="1"/>
    <xf numFmtId="164" fontId="3" fillId="0" borderId="0" xfId="0" applyNumberFormat="1" applyFont="1"/>
    <xf numFmtId="164" fontId="3" fillId="0" borderId="0" xfId="0" quotePrefix="1" applyNumberFormat="1" applyFont="1" applyAlignment="1">
      <alignment horizontal="center" wrapText="1"/>
    </xf>
    <xf numFmtId="4" fontId="3" fillId="0" borderId="0" xfId="0" applyNumberFormat="1" applyFont="1"/>
    <xf numFmtId="164" fontId="2" fillId="0" borderId="1" xfId="0" applyNumberFormat="1" applyFont="1" applyBorder="1"/>
    <xf numFmtId="164" fontId="3" fillId="0" borderId="2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3" fillId="0" borderId="1" xfId="0" applyNumberFormat="1" applyFont="1" applyBorder="1"/>
    <xf numFmtId="164" fontId="2" fillId="0" borderId="0" xfId="0" applyNumberFormat="1" applyFont="1" applyFill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3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0" xfId="0" applyFont="1"/>
    <xf numFmtId="3" fontId="3" fillId="0" borderId="0" xfId="0" applyNumberFormat="1" applyFont="1"/>
    <xf numFmtId="3" fontId="3" fillId="0" borderId="1" xfId="0" applyNumberFormat="1" applyFont="1" applyBorder="1"/>
    <xf numFmtId="4" fontId="3" fillId="0" borderId="1" xfId="0" applyNumberFormat="1" applyFont="1" applyBorder="1"/>
    <xf numFmtId="4" fontId="3" fillId="0" borderId="0" xfId="0" applyNumberFormat="1" applyFont="1" applyBorder="1"/>
    <xf numFmtId="165" fontId="0" fillId="0" borderId="0" xfId="0" applyNumberFormat="1"/>
    <xf numFmtId="165" fontId="1" fillId="0" borderId="0" xfId="0" applyNumberFormat="1" applyFont="1"/>
    <xf numFmtId="164" fontId="3" fillId="0" borderId="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tabSelected="1" topLeftCell="A43" workbookViewId="0">
      <selection activeCell="H74" sqref="H74"/>
    </sheetView>
  </sheetViews>
  <sheetFormatPr baseColWidth="10" defaultRowHeight="15" x14ac:dyDescent="0.25"/>
  <cols>
    <col min="1" max="3" width="11.42578125" style="11"/>
    <col min="4" max="4" width="11.42578125" style="1"/>
    <col min="5" max="5" width="7.28515625" style="12" customWidth="1"/>
    <col min="6" max="7" width="10" style="4" customWidth="1"/>
    <col min="8" max="8" width="47.140625" style="11" bestFit="1" customWidth="1"/>
    <col min="9" max="9" width="11.42578125" style="11"/>
    <col min="10" max="10" width="11.42578125" style="1"/>
    <col min="11" max="11" width="7.28515625" style="12" customWidth="1"/>
    <col min="12" max="13" width="10" style="4" customWidth="1"/>
    <col min="14" max="17" width="11.42578125" style="11"/>
    <col min="18" max="18" width="11.42578125" style="1"/>
    <col min="19" max="19" width="7.28515625" style="12" customWidth="1"/>
    <col min="20" max="20" width="10" style="4" customWidth="1"/>
    <col min="21" max="264" width="11.42578125" style="11"/>
    <col min="265" max="265" width="7.28515625" style="11" customWidth="1"/>
    <col min="266" max="269" width="10" style="11" customWidth="1"/>
    <col min="270" max="274" width="11.42578125" style="11"/>
    <col min="275" max="275" width="7.28515625" style="11" customWidth="1"/>
    <col min="276" max="276" width="10" style="11" customWidth="1"/>
    <col min="277" max="520" width="11.42578125" style="11"/>
    <col min="521" max="521" width="7.28515625" style="11" customWidth="1"/>
    <col min="522" max="525" width="10" style="11" customWidth="1"/>
    <col min="526" max="530" width="11.42578125" style="11"/>
    <col min="531" max="531" width="7.28515625" style="11" customWidth="1"/>
    <col min="532" max="532" width="10" style="11" customWidth="1"/>
    <col min="533" max="776" width="11.42578125" style="11"/>
    <col min="777" max="777" width="7.28515625" style="11" customWidth="1"/>
    <col min="778" max="781" width="10" style="11" customWidth="1"/>
    <col min="782" max="786" width="11.42578125" style="11"/>
    <col min="787" max="787" width="7.28515625" style="11" customWidth="1"/>
    <col min="788" max="788" width="10" style="11" customWidth="1"/>
    <col min="789" max="1032" width="11.42578125" style="11"/>
    <col min="1033" max="1033" width="7.28515625" style="11" customWidth="1"/>
    <col min="1034" max="1037" width="10" style="11" customWidth="1"/>
    <col min="1038" max="1042" width="11.42578125" style="11"/>
    <col min="1043" max="1043" width="7.28515625" style="11" customWidth="1"/>
    <col min="1044" max="1044" width="10" style="11" customWidth="1"/>
    <col min="1045" max="1288" width="11.42578125" style="11"/>
    <col min="1289" max="1289" width="7.28515625" style="11" customWidth="1"/>
    <col min="1290" max="1293" width="10" style="11" customWidth="1"/>
    <col min="1294" max="1298" width="11.42578125" style="11"/>
    <col min="1299" max="1299" width="7.28515625" style="11" customWidth="1"/>
    <col min="1300" max="1300" width="10" style="11" customWidth="1"/>
    <col min="1301" max="1544" width="11.42578125" style="11"/>
    <col min="1545" max="1545" width="7.28515625" style="11" customWidth="1"/>
    <col min="1546" max="1549" width="10" style="11" customWidth="1"/>
    <col min="1550" max="1554" width="11.42578125" style="11"/>
    <col min="1555" max="1555" width="7.28515625" style="11" customWidth="1"/>
    <col min="1556" max="1556" width="10" style="11" customWidth="1"/>
    <col min="1557" max="1800" width="11.42578125" style="11"/>
    <col min="1801" max="1801" width="7.28515625" style="11" customWidth="1"/>
    <col min="1802" max="1805" width="10" style="11" customWidth="1"/>
    <col min="1806" max="1810" width="11.42578125" style="11"/>
    <col min="1811" max="1811" width="7.28515625" style="11" customWidth="1"/>
    <col min="1812" max="1812" width="10" style="11" customWidth="1"/>
    <col min="1813" max="2056" width="11.42578125" style="11"/>
    <col min="2057" max="2057" width="7.28515625" style="11" customWidth="1"/>
    <col min="2058" max="2061" width="10" style="11" customWidth="1"/>
    <col min="2062" max="2066" width="11.42578125" style="11"/>
    <col min="2067" max="2067" width="7.28515625" style="11" customWidth="1"/>
    <col min="2068" max="2068" width="10" style="11" customWidth="1"/>
    <col min="2069" max="2312" width="11.42578125" style="11"/>
    <col min="2313" max="2313" width="7.28515625" style="11" customWidth="1"/>
    <col min="2314" max="2317" width="10" style="11" customWidth="1"/>
    <col min="2318" max="2322" width="11.42578125" style="11"/>
    <col min="2323" max="2323" width="7.28515625" style="11" customWidth="1"/>
    <col min="2324" max="2324" width="10" style="11" customWidth="1"/>
    <col min="2325" max="2568" width="11.42578125" style="11"/>
    <col min="2569" max="2569" width="7.28515625" style="11" customWidth="1"/>
    <col min="2570" max="2573" width="10" style="11" customWidth="1"/>
    <col min="2574" max="2578" width="11.42578125" style="11"/>
    <col min="2579" max="2579" width="7.28515625" style="11" customWidth="1"/>
    <col min="2580" max="2580" width="10" style="11" customWidth="1"/>
    <col min="2581" max="2824" width="11.42578125" style="11"/>
    <col min="2825" max="2825" width="7.28515625" style="11" customWidth="1"/>
    <col min="2826" max="2829" width="10" style="11" customWidth="1"/>
    <col min="2830" max="2834" width="11.42578125" style="11"/>
    <col min="2835" max="2835" width="7.28515625" style="11" customWidth="1"/>
    <col min="2836" max="2836" width="10" style="11" customWidth="1"/>
    <col min="2837" max="3080" width="11.42578125" style="11"/>
    <col min="3081" max="3081" width="7.28515625" style="11" customWidth="1"/>
    <col min="3082" max="3085" width="10" style="11" customWidth="1"/>
    <col min="3086" max="3090" width="11.42578125" style="11"/>
    <col min="3091" max="3091" width="7.28515625" style="11" customWidth="1"/>
    <col min="3092" max="3092" width="10" style="11" customWidth="1"/>
    <col min="3093" max="3336" width="11.42578125" style="11"/>
    <col min="3337" max="3337" width="7.28515625" style="11" customWidth="1"/>
    <col min="3338" max="3341" width="10" style="11" customWidth="1"/>
    <col min="3342" max="3346" width="11.42578125" style="11"/>
    <col min="3347" max="3347" width="7.28515625" style="11" customWidth="1"/>
    <col min="3348" max="3348" width="10" style="11" customWidth="1"/>
    <col min="3349" max="3592" width="11.42578125" style="11"/>
    <col min="3593" max="3593" width="7.28515625" style="11" customWidth="1"/>
    <col min="3594" max="3597" width="10" style="11" customWidth="1"/>
    <col min="3598" max="3602" width="11.42578125" style="11"/>
    <col min="3603" max="3603" width="7.28515625" style="11" customWidth="1"/>
    <col min="3604" max="3604" width="10" style="11" customWidth="1"/>
    <col min="3605" max="3848" width="11.42578125" style="11"/>
    <col min="3849" max="3849" width="7.28515625" style="11" customWidth="1"/>
    <col min="3850" max="3853" width="10" style="11" customWidth="1"/>
    <col min="3854" max="3858" width="11.42578125" style="11"/>
    <col min="3859" max="3859" width="7.28515625" style="11" customWidth="1"/>
    <col min="3860" max="3860" width="10" style="11" customWidth="1"/>
    <col min="3861" max="4104" width="11.42578125" style="11"/>
    <col min="4105" max="4105" width="7.28515625" style="11" customWidth="1"/>
    <col min="4106" max="4109" width="10" style="11" customWidth="1"/>
    <col min="4110" max="4114" width="11.42578125" style="11"/>
    <col min="4115" max="4115" width="7.28515625" style="11" customWidth="1"/>
    <col min="4116" max="4116" width="10" style="11" customWidth="1"/>
    <col min="4117" max="4360" width="11.42578125" style="11"/>
    <col min="4361" max="4361" width="7.28515625" style="11" customWidth="1"/>
    <col min="4362" max="4365" width="10" style="11" customWidth="1"/>
    <col min="4366" max="4370" width="11.42578125" style="11"/>
    <col min="4371" max="4371" width="7.28515625" style="11" customWidth="1"/>
    <col min="4372" max="4372" width="10" style="11" customWidth="1"/>
    <col min="4373" max="4616" width="11.42578125" style="11"/>
    <col min="4617" max="4617" width="7.28515625" style="11" customWidth="1"/>
    <col min="4618" max="4621" width="10" style="11" customWidth="1"/>
    <col min="4622" max="4626" width="11.42578125" style="11"/>
    <col min="4627" max="4627" width="7.28515625" style="11" customWidth="1"/>
    <col min="4628" max="4628" width="10" style="11" customWidth="1"/>
    <col min="4629" max="4872" width="11.42578125" style="11"/>
    <col min="4873" max="4873" width="7.28515625" style="11" customWidth="1"/>
    <col min="4874" max="4877" width="10" style="11" customWidth="1"/>
    <col min="4878" max="4882" width="11.42578125" style="11"/>
    <col min="4883" max="4883" width="7.28515625" style="11" customWidth="1"/>
    <col min="4884" max="4884" width="10" style="11" customWidth="1"/>
    <col min="4885" max="5128" width="11.42578125" style="11"/>
    <col min="5129" max="5129" width="7.28515625" style="11" customWidth="1"/>
    <col min="5130" max="5133" width="10" style="11" customWidth="1"/>
    <col min="5134" max="5138" width="11.42578125" style="11"/>
    <col min="5139" max="5139" width="7.28515625" style="11" customWidth="1"/>
    <col min="5140" max="5140" width="10" style="11" customWidth="1"/>
    <col min="5141" max="5384" width="11.42578125" style="11"/>
    <col min="5385" max="5385" width="7.28515625" style="11" customWidth="1"/>
    <col min="5386" max="5389" width="10" style="11" customWidth="1"/>
    <col min="5390" max="5394" width="11.42578125" style="11"/>
    <col min="5395" max="5395" width="7.28515625" style="11" customWidth="1"/>
    <col min="5396" max="5396" width="10" style="11" customWidth="1"/>
    <col min="5397" max="5640" width="11.42578125" style="11"/>
    <col min="5641" max="5641" width="7.28515625" style="11" customWidth="1"/>
    <col min="5642" max="5645" width="10" style="11" customWidth="1"/>
    <col min="5646" max="5650" width="11.42578125" style="11"/>
    <col min="5651" max="5651" width="7.28515625" style="11" customWidth="1"/>
    <col min="5652" max="5652" width="10" style="11" customWidth="1"/>
    <col min="5653" max="5896" width="11.42578125" style="11"/>
    <col min="5897" max="5897" width="7.28515625" style="11" customWidth="1"/>
    <col min="5898" max="5901" width="10" style="11" customWidth="1"/>
    <col min="5902" max="5906" width="11.42578125" style="11"/>
    <col min="5907" max="5907" width="7.28515625" style="11" customWidth="1"/>
    <col min="5908" max="5908" width="10" style="11" customWidth="1"/>
    <col min="5909" max="6152" width="11.42578125" style="11"/>
    <col min="6153" max="6153" width="7.28515625" style="11" customWidth="1"/>
    <col min="6154" max="6157" width="10" style="11" customWidth="1"/>
    <col min="6158" max="6162" width="11.42578125" style="11"/>
    <col min="6163" max="6163" width="7.28515625" style="11" customWidth="1"/>
    <col min="6164" max="6164" width="10" style="11" customWidth="1"/>
    <col min="6165" max="6408" width="11.42578125" style="11"/>
    <col min="6409" max="6409" width="7.28515625" style="11" customWidth="1"/>
    <col min="6410" max="6413" width="10" style="11" customWidth="1"/>
    <col min="6414" max="6418" width="11.42578125" style="11"/>
    <col min="6419" max="6419" width="7.28515625" style="11" customWidth="1"/>
    <col min="6420" max="6420" width="10" style="11" customWidth="1"/>
    <col min="6421" max="6664" width="11.42578125" style="11"/>
    <col min="6665" max="6665" width="7.28515625" style="11" customWidth="1"/>
    <col min="6666" max="6669" width="10" style="11" customWidth="1"/>
    <col min="6670" max="6674" width="11.42578125" style="11"/>
    <col min="6675" max="6675" width="7.28515625" style="11" customWidth="1"/>
    <col min="6676" max="6676" width="10" style="11" customWidth="1"/>
    <col min="6677" max="6920" width="11.42578125" style="11"/>
    <col min="6921" max="6921" width="7.28515625" style="11" customWidth="1"/>
    <col min="6922" max="6925" width="10" style="11" customWidth="1"/>
    <col min="6926" max="6930" width="11.42578125" style="11"/>
    <col min="6931" max="6931" width="7.28515625" style="11" customWidth="1"/>
    <col min="6932" max="6932" width="10" style="11" customWidth="1"/>
    <col min="6933" max="7176" width="11.42578125" style="11"/>
    <col min="7177" max="7177" width="7.28515625" style="11" customWidth="1"/>
    <col min="7178" max="7181" width="10" style="11" customWidth="1"/>
    <col min="7182" max="7186" width="11.42578125" style="11"/>
    <col min="7187" max="7187" width="7.28515625" style="11" customWidth="1"/>
    <col min="7188" max="7188" width="10" style="11" customWidth="1"/>
    <col min="7189" max="7432" width="11.42578125" style="11"/>
    <col min="7433" max="7433" width="7.28515625" style="11" customWidth="1"/>
    <col min="7434" max="7437" width="10" style="11" customWidth="1"/>
    <col min="7438" max="7442" width="11.42578125" style="11"/>
    <col min="7443" max="7443" width="7.28515625" style="11" customWidth="1"/>
    <col min="7444" max="7444" width="10" style="11" customWidth="1"/>
    <col min="7445" max="7688" width="11.42578125" style="11"/>
    <col min="7689" max="7689" width="7.28515625" style="11" customWidth="1"/>
    <col min="7690" max="7693" width="10" style="11" customWidth="1"/>
    <col min="7694" max="7698" width="11.42578125" style="11"/>
    <col min="7699" max="7699" width="7.28515625" style="11" customWidth="1"/>
    <col min="7700" max="7700" width="10" style="11" customWidth="1"/>
    <col min="7701" max="7944" width="11.42578125" style="11"/>
    <col min="7945" max="7945" width="7.28515625" style="11" customWidth="1"/>
    <col min="7946" max="7949" width="10" style="11" customWidth="1"/>
    <col min="7950" max="7954" width="11.42578125" style="11"/>
    <col min="7955" max="7955" width="7.28515625" style="11" customWidth="1"/>
    <col min="7956" max="7956" width="10" style="11" customWidth="1"/>
    <col min="7957" max="8200" width="11.42578125" style="11"/>
    <col min="8201" max="8201" width="7.28515625" style="11" customWidth="1"/>
    <col min="8202" max="8205" width="10" style="11" customWidth="1"/>
    <col min="8206" max="8210" width="11.42578125" style="11"/>
    <col min="8211" max="8211" width="7.28515625" style="11" customWidth="1"/>
    <col min="8212" max="8212" width="10" style="11" customWidth="1"/>
    <col min="8213" max="8456" width="11.42578125" style="11"/>
    <col min="8457" max="8457" width="7.28515625" style="11" customWidth="1"/>
    <col min="8458" max="8461" width="10" style="11" customWidth="1"/>
    <col min="8462" max="8466" width="11.42578125" style="11"/>
    <col min="8467" max="8467" width="7.28515625" style="11" customWidth="1"/>
    <col min="8468" max="8468" width="10" style="11" customWidth="1"/>
    <col min="8469" max="8712" width="11.42578125" style="11"/>
    <col min="8713" max="8713" width="7.28515625" style="11" customWidth="1"/>
    <col min="8714" max="8717" width="10" style="11" customWidth="1"/>
    <col min="8718" max="8722" width="11.42578125" style="11"/>
    <col min="8723" max="8723" width="7.28515625" style="11" customWidth="1"/>
    <col min="8724" max="8724" width="10" style="11" customWidth="1"/>
    <col min="8725" max="8968" width="11.42578125" style="11"/>
    <col min="8969" max="8969" width="7.28515625" style="11" customWidth="1"/>
    <col min="8970" max="8973" width="10" style="11" customWidth="1"/>
    <col min="8974" max="8978" width="11.42578125" style="11"/>
    <col min="8979" max="8979" width="7.28515625" style="11" customWidth="1"/>
    <col min="8980" max="8980" width="10" style="11" customWidth="1"/>
    <col min="8981" max="9224" width="11.42578125" style="11"/>
    <col min="9225" max="9225" width="7.28515625" style="11" customWidth="1"/>
    <col min="9226" max="9229" width="10" style="11" customWidth="1"/>
    <col min="9230" max="9234" width="11.42578125" style="11"/>
    <col min="9235" max="9235" width="7.28515625" style="11" customWidth="1"/>
    <col min="9236" max="9236" width="10" style="11" customWidth="1"/>
    <col min="9237" max="9480" width="11.42578125" style="11"/>
    <col min="9481" max="9481" width="7.28515625" style="11" customWidth="1"/>
    <col min="9482" max="9485" width="10" style="11" customWidth="1"/>
    <col min="9486" max="9490" width="11.42578125" style="11"/>
    <col min="9491" max="9491" width="7.28515625" style="11" customWidth="1"/>
    <col min="9492" max="9492" width="10" style="11" customWidth="1"/>
    <col min="9493" max="9736" width="11.42578125" style="11"/>
    <col min="9737" max="9737" width="7.28515625" style="11" customWidth="1"/>
    <col min="9738" max="9741" width="10" style="11" customWidth="1"/>
    <col min="9742" max="9746" width="11.42578125" style="11"/>
    <col min="9747" max="9747" width="7.28515625" style="11" customWidth="1"/>
    <col min="9748" max="9748" width="10" style="11" customWidth="1"/>
    <col min="9749" max="9992" width="11.42578125" style="11"/>
    <col min="9993" max="9993" width="7.28515625" style="11" customWidth="1"/>
    <col min="9994" max="9997" width="10" style="11" customWidth="1"/>
    <col min="9998" max="10002" width="11.42578125" style="11"/>
    <col min="10003" max="10003" width="7.28515625" style="11" customWidth="1"/>
    <col min="10004" max="10004" width="10" style="11" customWidth="1"/>
    <col min="10005" max="10248" width="11.42578125" style="11"/>
    <col min="10249" max="10249" width="7.28515625" style="11" customWidth="1"/>
    <col min="10250" max="10253" width="10" style="11" customWidth="1"/>
    <col min="10254" max="10258" width="11.42578125" style="11"/>
    <col min="10259" max="10259" width="7.28515625" style="11" customWidth="1"/>
    <col min="10260" max="10260" width="10" style="11" customWidth="1"/>
    <col min="10261" max="10504" width="11.42578125" style="11"/>
    <col min="10505" max="10505" width="7.28515625" style="11" customWidth="1"/>
    <col min="10506" max="10509" width="10" style="11" customWidth="1"/>
    <col min="10510" max="10514" width="11.42578125" style="11"/>
    <col min="10515" max="10515" width="7.28515625" style="11" customWidth="1"/>
    <col min="10516" max="10516" width="10" style="11" customWidth="1"/>
    <col min="10517" max="10760" width="11.42578125" style="11"/>
    <col min="10761" max="10761" width="7.28515625" style="11" customWidth="1"/>
    <col min="10762" max="10765" width="10" style="11" customWidth="1"/>
    <col min="10766" max="10770" width="11.42578125" style="11"/>
    <col min="10771" max="10771" width="7.28515625" style="11" customWidth="1"/>
    <col min="10772" max="10772" width="10" style="11" customWidth="1"/>
    <col min="10773" max="11016" width="11.42578125" style="11"/>
    <col min="11017" max="11017" width="7.28515625" style="11" customWidth="1"/>
    <col min="11018" max="11021" width="10" style="11" customWidth="1"/>
    <col min="11022" max="11026" width="11.42578125" style="11"/>
    <col min="11027" max="11027" width="7.28515625" style="11" customWidth="1"/>
    <col min="11028" max="11028" width="10" style="11" customWidth="1"/>
    <col min="11029" max="11272" width="11.42578125" style="11"/>
    <col min="11273" max="11273" width="7.28515625" style="11" customWidth="1"/>
    <col min="11274" max="11277" width="10" style="11" customWidth="1"/>
    <col min="11278" max="11282" width="11.42578125" style="11"/>
    <col min="11283" max="11283" width="7.28515625" style="11" customWidth="1"/>
    <col min="11284" max="11284" width="10" style="11" customWidth="1"/>
    <col min="11285" max="11528" width="11.42578125" style="11"/>
    <col min="11529" max="11529" width="7.28515625" style="11" customWidth="1"/>
    <col min="11530" max="11533" width="10" style="11" customWidth="1"/>
    <col min="11534" max="11538" width="11.42578125" style="11"/>
    <col min="11539" max="11539" width="7.28515625" style="11" customWidth="1"/>
    <col min="11540" max="11540" width="10" style="11" customWidth="1"/>
    <col min="11541" max="11784" width="11.42578125" style="11"/>
    <col min="11785" max="11785" width="7.28515625" style="11" customWidth="1"/>
    <col min="11786" max="11789" width="10" style="11" customWidth="1"/>
    <col min="11790" max="11794" width="11.42578125" style="11"/>
    <col min="11795" max="11795" width="7.28515625" style="11" customWidth="1"/>
    <col min="11796" max="11796" width="10" style="11" customWidth="1"/>
    <col min="11797" max="12040" width="11.42578125" style="11"/>
    <col min="12041" max="12041" width="7.28515625" style="11" customWidth="1"/>
    <col min="12042" max="12045" width="10" style="11" customWidth="1"/>
    <col min="12046" max="12050" width="11.42578125" style="11"/>
    <col min="12051" max="12051" width="7.28515625" style="11" customWidth="1"/>
    <col min="12052" max="12052" width="10" style="11" customWidth="1"/>
    <col min="12053" max="12296" width="11.42578125" style="11"/>
    <col min="12297" max="12297" width="7.28515625" style="11" customWidth="1"/>
    <col min="12298" max="12301" width="10" style="11" customWidth="1"/>
    <col min="12302" max="12306" width="11.42578125" style="11"/>
    <col min="12307" max="12307" width="7.28515625" style="11" customWidth="1"/>
    <col min="12308" max="12308" width="10" style="11" customWidth="1"/>
    <col min="12309" max="12552" width="11.42578125" style="11"/>
    <col min="12553" max="12553" width="7.28515625" style="11" customWidth="1"/>
    <col min="12554" max="12557" width="10" style="11" customWidth="1"/>
    <col min="12558" max="12562" width="11.42578125" style="11"/>
    <col min="12563" max="12563" width="7.28515625" style="11" customWidth="1"/>
    <col min="12564" max="12564" width="10" style="11" customWidth="1"/>
    <col min="12565" max="12808" width="11.42578125" style="11"/>
    <col min="12809" max="12809" width="7.28515625" style="11" customWidth="1"/>
    <col min="12810" max="12813" width="10" style="11" customWidth="1"/>
    <col min="12814" max="12818" width="11.42578125" style="11"/>
    <col min="12819" max="12819" width="7.28515625" style="11" customWidth="1"/>
    <col min="12820" max="12820" width="10" style="11" customWidth="1"/>
    <col min="12821" max="13064" width="11.42578125" style="11"/>
    <col min="13065" max="13065" width="7.28515625" style="11" customWidth="1"/>
    <col min="13066" max="13069" width="10" style="11" customWidth="1"/>
    <col min="13070" max="13074" width="11.42578125" style="11"/>
    <col min="13075" max="13075" width="7.28515625" style="11" customWidth="1"/>
    <col min="13076" max="13076" width="10" style="11" customWidth="1"/>
    <col min="13077" max="13320" width="11.42578125" style="11"/>
    <col min="13321" max="13321" width="7.28515625" style="11" customWidth="1"/>
    <col min="13322" max="13325" width="10" style="11" customWidth="1"/>
    <col min="13326" max="13330" width="11.42578125" style="11"/>
    <col min="13331" max="13331" width="7.28515625" style="11" customWidth="1"/>
    <col min="13332" max="13332" width="10" style="11" customWidth="1"/>
    <col min="13333" max="13576" width="11.42578125" style="11"/>
    <col min="13577" max="13577" width="7.28515625" style="11" customWidth="1"/>
    <col min="13578" max="13581" width="10" style="11" customWidth="1"/>
    <col min="13582" max="13586" width="11.42578125" style="11"/>
    <col min="13587" max="13587" width="7.28515625" style="11" customWidth="1"/>
    <col min="13588" max="13588" width="10" style="11" customWidth="1"/>
    <col min="13589" max="13832" width="11.42578125" style="11"/>
    <col min="13833" max="13833" width="7.28515625" style="11" customWidth="1"/>
    <col min="13834" max="13837" width="10" style="11" customWidth="1"/>
    <col min="13838" max="13842" width="11.42578125" style="11"/>
    <col min="13843" max="13843" width="7.28515625" style="11" customWidth="1"/>
    <col min="13844" max="13844" width="10" style="11" customWidth="1"/>
    <col min="13845" max="14088" width="11.42578125" style="11"/>
    <col min="14089" max="14089" width="7.28515625" style="11" customWidth="1"/>
    <col min="14090" max="14093" width="10" style="11" customWidth="1"/>
    <col min="14094" max="14098" width="11.42578125" style="11"/>
    <col min="14099" max="14099" width="7.28515625" style="11" customWidth="1"/>
    <col min="14100" max="14100" width="10" style="11" customWidth="1"/>
    <col min="14101" max="14344" width="11.42578125" style="11"/>
    <col min="14345" max="14345" width="7.28515625" style="11" customWidth="1"/>
    <col min="14346" max="14349" width="10" style="11" customWidth="1"/>
    <col min="14350" max="14354" width="11.42578125" style="11"/>
    <col min="14355" max="14355" width="7.28515625" style="11" customWidth="1"/>
    <col min="14356" max="14356" width="10" style="11" customWidth="1"/>
    <col min="14357" max="14600" width="11.42578125" style="11"/>
    <col min="14601" max="14601" width="7.28515625" style="11" customWidth="1"/>
    <col min="14602" max="14605" width="10" style="11" customWidth="1"/>
    <col min="14606" max="14610" width="11.42578125" style="11"/>
    <col min="14611" max="14611" width="7.28515625" style="11" customWidth="1"/>
    <col min="14612" max="14612" width="10" style="11" customWidth="1"/>
    <col min="14613" max="14856" width="11.42578125" style="11"/>
    <col min="14857" max="14857" width="7.28515625" style="11" customWidth="1"/>
    <col min="14858" max="14861" width="10" style="11" customWidth="1"/>
    <col min="14862" max="14866" width="11.42578125" style="11"/>
    <col min="14867" max="14867" width="7.28515625" style="11" customWidth="1"/>
    <col min="14868" max="14868" width="10" style="11" customWidth="1"/>
    <col min="14869" max="15112" width="11.42578125" style="11"/>
    <col min="15113" max="15113" width="7.28515625" style="11" customWidth="1"/>
    <col min="15114" max="15117" width="10" style="11" customWidth="1"/>
    <col min="15118" max="15122" width="11.42578125" style="11"/>
    <col min="15123" max="15123" width="7.28515625" style="11" customWidth="1"/>
    <col min="15124" max="15124" width="10" style="11" customWidth="1"/>
    <col min="15125" max="15368" width="11.42578125" style="11"/>
    <col min="15369" max="15369" width="7.28515625" style="11" customWidth="1"/>
    <col min="15370" max="15373" width="10" style="11" customWidth="1"/>
    <col min="15374" max="15378" width="11.42578125" style="11"/>
    <col min="15379" max="15379" width="7.28515625" style="11" customWidth="1"/>
    <col min="15380" max="15380" width="10" style="11" customWidth="1"/>
    <col min="15381" max="15624" width="11.42578125" style="11"/>
    <col min="15625" max="15625" width="7.28515625" style="11" customWidth="1"/>
    <col min="15626" max="15629" width="10" style="11" customWidth="1"/>
    <col min="15630" max="15634" width="11.42578125" style="11"/>
    <col min="15635" max="15635" width="7.28515625" style="11" customWidth="1"/>
    <col min="15636" max="15636" width="10" style="11" customWidth="1"/>
    <col min="15637" max="15880" width="11.42578125" style="11"/>
    <col min="15881" max="15881" width="7.28515625" style="11" customWidth="1"/>
    <col min="15882" max="15885" width="10" style="11" customWidth="1"/>
    <col min="15886" max="15890" width="11.42578125" style="11"/>
    <col min="15891" max="15891" width="7.28515625" style="11" customWidth="1"/>
    <col min="15892" max="15892" width="10" style="11" customWidth="1"/>
    <col min="15893" max="16136" width="11.42578125" style="11"/>
    <col min="16137" max="16137" width="7.28515625" style="11" customWidth="1"/>
    <col min="16138" max="16141" width="10" style="11" customWidth="1"/>
    <col min="16142" max="16146" width="11.42578125" style="11"/>
    <col min="16147" max="16147" width="7.28515625" style="11" customWidth="1"/>
    <col min="16148" max="16148" width="10" style="11" customWidth="1"/>
    <col min="16149" max="16384" width="11.42578125" style="11"/>
  </cols>
  <sheetData>
    <row r="1" spans="1:25" x14ac:dyDescent="0.25">
      <c r="A1" s="11" t="s">
        <v>0</v>
      </c>
      <c r="O1" s="11" t="s">
        <v>0</v>
      </c>
    </row>
    <row r="2" spans="1:25" x14ac:dyDescent="0.25">
      <c r="A2" s="11" t="s">
        <v>1</v>
      </c>
      <c r="O2" s="11" t="s">
        <v>1</v>
      </c>
    </row>
    <row r="3" spans="1:25" x14ac:dyDescent="0.25">
      <c r="A3" s="11" t="s">
        <v>117</v>
      </c>
      <c r="D3" s="2" t="s">
        <v>150</v>
      </c>
      <c r="G3" s="4" t="s">
        <v>112</v>
      </c>
      <c r="J3" s="2"/>
      <c r="L3" s="4" t="s">
        <v>2</v>
      </c>
      <c r="O3" s="11" t="s">
        <v>117</v>
      </c>
      <c r="R3" s="2" t="s">
        <v>151</v>
      </c>
    </row>
    <row r="4" spans="1:25" s="13" customFormat="1" x14ac:dyDescent="0.25">
      <c r="D4" s="3" t="s">
        <v>122</v>
      </c>
      <c r="E4" s="14"/>
      <c r="F4" s="15" t="s">
        <v>123</v>
      </c>
      <c r="G4" s="15"/>
      <c r="J4" s="3" t="s">
        <v>3</v>
      </c>
      <c r="K4" s="14"/>
      <c r="L4" s="15" t="s">
        <v>4</v>
      </c>
      <c r="M4" s="15"/>
      <c r="R4" s="3" t="s">
        <v>122</v>
      </c>
      <c r="S4" s="14"/>
      <c r="T4" s="15" t="s">
        <v>4</v>
      </c>
      <c r="V4" s="16" t="s">
        <v>88</v>
      </c>
      <c r="W4" s="1"/>
      <c r="X4" s="11"/>
      <c r="Y4" s="11"/>
    </row>
    <row r="5" spans="1:25" x14ac:dyDescent="0.25">
      <c r="A5" s="11" t="s">
        <v>5</v>
      </c>
      <c r="D5" s="2">
        <f>D19</f>
        <v>676360</v>
      </c>
      <c r="J5" s="2">
        <f>J15</f>
        <v>559800</v>
      </c>
      <c r="L5" s="4">
        <f>J10/34000</f>
        <v>11.764705882352942</v>
      </c>
      <c r="O5" s="11" t="s">
        <v>5</v>
      </c>
      <c r="R5" s="2">
        <f>R19</f>
        <v>679360</v>
      </c>
      <c r="T5" s="4">
        <f>(R10+R11+R12+R13+R14)/34000</f>
        <v>11.604705882352942</v>
      </c>
      <c r="V5" t="s">
        <v>89</v>
      </c>
      <c r="W5" s="21" t="s">
        <v>6</v>
      </c>
      <c r="X5" s="21" t="s">
        <v>90</v>
      </c>
      <c r="Y5" s="21" t="s">
        <v>2</v>
      </c>
    </row>
    <row r="6" spans="1:25" x14ac:dyDescent="0.25">
      <c r="A6" s="16" t="s">
        <v>7</v>
      </c>
      <c r="B6" s="16"/>
      <c r="D6" s="2">
        <f>E92</f>
        <v>818580</v>
      </c>
      <c r="F6" s="4">
        <f>F92</f>
        <v>100</v>
      </c>
      <c r="H6" s="16"/>
      <c r="J6" s="2">
        <f>K80</f>
        <v>559300</v>
      </c>
      <c r="K6" s="4"/>
      <c r="L6" s="4">
        <f>L80</f>
        <v>16.45</v>
      </c>
      <c r="O6" s="16" t="s">
        <v>7</v>
      </c>
      <c r="P6" s="16"/>
      <c r="R6" s="2">
        <f>S92</f>
        <v>682500</v>
      </c>
      <c r="T6" s="4">
        <f>T92</f>
        <v>20.073529411764703</v>
      </c>
      <c r="V6" t="s">
        <v>91</v>
      </c>
      <c r="W6" s="21">
        <v>3356.38</v>
      </c>
      <c r="X6" s="21">
        <v>144.30000000000001</v>
      </c>
      <c r="Y6" s="21">
        <f>W6-X6</f>
        <v>3212.08</v>
      </c>
    </row>
    <row r="7" spans="1:25" x14ac:dyDescent="0.25">
      <c r="A7" s="11" t="s">
        <v>118</v>
      </c>
      <c r="D7" s="2">
        <f>D19-D6</f>
        <v>-142220</v>
      </c>
      <c r="J7" s="2">
        <f>J15-J6</f>
        <v>500</v>
      </c>
      <c r="O7" s="11" t="s">
        <v>118</v>
      </c>
      <c r="R7" s="2">
        <f>R19-R6</f>
        <v>-3140</v>
      </c>
      <c r="V7" t="s">
        <v>92</v>
      </c>
      <c r="W7" s="21">
        <v>1162.3399999999999</v>
      </c>
      <c r="X7" s="21">
        <v>92</v>
      </c>
      <c r="Y7" s="21">
        <f>W7-X7</f>
        <v>1070.3399999999999</v>
      </c>
    </row>
    <row r="8" spans="1:25" x14ac:dyDescent="0.25">
      <c r="V8" t="s">
        <v>93</v>
      </c>
      <c r="W8" s="21">
        <v>1643.31</v>
      </c>
      <c r="X8" s="21">
        <v>220.41</v>
      </c>
      <c r="Y8" s="21">
        <f>W8-X8</f>
        <v>1422.8999999999999</v>
      </c>
    </row>
    <row r="9" spans="1:25" x14ac:dyDescent="0.25">
      <c r="V9" t="s">
        <v>94</v>
      </c>
      <c r="W9" s="21">
        <v>1218.5</v>
      </c>
      <c r="X9" s="21">
        <v>158.1</v>
      </c>
      <c r="Y9" s="21">
        <f>W9-X9</f>
        <v>1060.4000000000001</v>
      </c>
    </row>
    <row r="10" spans="1:25" x14ac:dyDescent="0.25">
      <c r="A10" s="11" t="s">
        <v>10</v>
      </c>
      <c r="B10" s="11" t="s">
        <v>113</v>
      </c>
      <c r="D10" s="1">
        <f>25000*48*40%*80%</f>
        <v>384000</v>
      </c>
      <c r="G10" s="4">
        <f>D10+D11+D12+D13+D14-J10</f>
        <v>-5440</v>
      </c>
      <c r="H10" s="11" t="s">
        <v>124</v>
      </c>
      <c r="J10" s="1">
        <v>400000</v>
      </c>
      <c r="O10" s="11" t="s">
        <v>10</v>
      </c>
      <c r="P10" s="11" t="s">
        <v>113</v>
      </c>
      <c r="R10" s="1">
        <f>25000*48*40%*80%</f>
        <v>384000</v>
      </c>
      <c r="V10" t="s">
        <v>95</v>
      </c>
      <c r="W10" s="21">
        <v>278</v>
      </c>
      <c r="X10" s="21">
        <v>94</v>
      </c>
      <c r="Y10" s="21">
        <f>W10-X10</f>
        <v>184</v>
      </c>
    </row>
    <row r="11" spans="1:25" x14ac:dyDescent="0.25">
      <c r="B11" s="11" t="s">
        <v>12</v>
      </c>
      <c r="D11" s="1">
        <f>200*48*40%*75%</f>
        <v>2880</v>
      </c>
      <c r="J11" s="1">
        <v>50000</v>
      </c>
      <c r="P11" s="11" t="s">
        <v>12</v>
      </c>
      <c r="R11" s="1">
        <f>200*48*40%*75%</f>
        <v>2880</v>
      </c>
      <c r="V11"/>
      <c r="W11" s="22">
        <f>SUM(W6:W10)</f>
        <v>7658.5300000000007</v>
      </c>
      <c r="X11" s="22">
        <f t="shared" ref="X11:Y11" si="0">SUM(X6:X10)</f>
        <v>708.81000000000006</v>
      </c>
      <c r="Y11" s="22">
        <f t="shared" si="0"/>
        <v>6949.7199999999993</v>
      </c>
    </row>
    <row r="12" spans="1:25" x14ac:dyDescent="0.25">
      <c r="B12" s="11" t="s">
        <v>15</v>
      </c>
      <c r="D12" s="1">
        <f>200*48*40%*50%</f>
        <v>1920</v>
      </c>
      <c r="J12" s="1">
        <v>5000</v>
      </c>
      <c r="P12" s="11" t="s">
        <v>15</v>
      </c>
      <c r="R12" s="1">
        <f>200*48*40%*50%</f>
        <v>1920</v>
      </c>
      <c r="V12"/>
      <c r="W12" s="21"/>
      <c r="X12" s="21"/>
      <c r="Y12" s="21"/>
    </row>
    <row r="13" spans="1:25" x14ac:dyDescent="0.25">
      <c r="B13" s="11" t="s">
        <v>18</v>
      </c>
      <c r="D13" s="1">
        <f>200*48*40%*25%</f>
        <v>960</v>
      </c>
      <c r="J13" s="1">
        <v>4800</v>
      </c>
      <c r="P13" s="11" t="s">
        <v>18</v>
      </c>
      <c r="R13" s="1">
        <f>200*48*40%*25%</f>
        <v>960</v>
      </c>
      <c r="V13" t="s">
        <v>96</v>
      </c>
      <c r="W13" s="21">
        <v>25210.28</v>
      </c>
      <c r="X13" s="21">
        <v>2708.99</v>
      </c>
      <c r="Y13" s="21">
        <f>W13-X13</f>
        <v>22501.29</v>
      </c>
    </row>
    <row r="14" spans="1:25" x14ac:dyDescent="0.25">
      <c r="B14" s="11" t="s">
        <v>19</v>
      </c>
      <c r="D14" s="1">
        <f>100*48</f>
        <v>4800</v>
      </c>
      <c r="J14" s="2">
        <v>100000</v>
      </c>
      <c r="P14" s="11" t="s">
        <v>19</v>
      </c>
      <c r="R14" s="1">
        <f>100*48</f>
        <v>4800</v>
      </c>
      <c r="V14" t="s">
        <v>47</v>
      </c>
      <c r="W14" s="21">
        <v>320.69</v>
      </c>
      <c r="X14" s="21"/>
      <c r="Y14" s="21">
        <f>W14-X14</f>
        <v>320.69</v>
      </c>
    </row>
    <row r="15" spans="1:25" x14ac:dyDescent="0.25">
      <c r="A15" s="11" t="s">
        <v>11</v>
      </c>
      <c r="D15" s="1">
        <v>225000</v>
      </c>
      <c r="G15" s="4">
        <f>D15-J11</f>
        <v>175000</v>
      </c>
      <c r="H15" s="11" t="s">
        <v>125</v>
      </c>
      <c r="J15" s="5">
        <f>SUM(J10:J14)</f>
        <v>559800</v>
      </c>
      <c r="K15" s="4"/>
      <c r="O15" s="11" t="s">
        <v>11</v>
      </c>
      <c r="R15" s="1">
        <v>225000</v>
      </c>
      <c r="V15" t="s">
        <v>40</v>
      </c>
      <c r="W15" s="21">
        <v>776.46</v>
      </c>
      <c r="X15" s="21">
        <v>461.77</v>
      </c>
      <c r="Y15" s="21">
        <f>W15-X15</f>
        <v>314.69000000000005</v>
      </c>
    </row>
    <row r="16" spans="1:25" x14ac:dyDescent="0.25">
      <c r="A16" s="11" t="s">
        <v>14</v>
      </c>
      <c r="D16" s="1">
        <v>2000</v>
      </c>
      <c r="G16" s="4">
        <f>D16-J12</f>
        <v>-3000</v>
      </c>
      <c r="H16" s="16"/>
      <c r="K16" s="4"/>
      <c r="O16" s="11" t="s">
        <v>14</v>
      </c>
      <c r="R16" s="1">
        <v>5000</v>
      </c>
      <c r="V16"/>
      <c r="W16" s="22">
        <f>SUM(W13:W15)</f>
        <v>26307.429999999997</v>
      </c>
      <c r="X16" s="22">
        <f t="shared" ref="X16:Y16" si="1">SUM(X13:X15)</f>
        <v>3170.7599999999998</v>
      </c>
      <c r="Y16" s="22">
        <f t="shared" si="1"/>
        <v>23136.67</v>
      </c>
    </row>
    <row r="17" spans="1:25" x14ac:dyDescent="0.25">
      <c r="A17" s="11" t="s">
        <v>17</v>
      </c>
      <c r="D17" s="1">
        <v>4800</v>
      </c>
      <c r="G17" s="4">
        <f>D17-J13</f>
        <v>0</v>
      </c>
      <c r="J17" s="1">
        <v>154000</v>
      </c>
      <c r="O17" s="11" t="s">
        <v>17</v>
      </c>
      <c r="R17" s="1">
        <v>4800</v>
      </c>
      <c r="V17"/>
      <c r="W17" s="21"/>
      <c r="X17" s="21"/>
      <c r="Y17" s="21"/>
    </row>
    <row r="18" spans="1:25" x14ac:dyDescent="0.25">
      <c r="A18" s="11" t="s">
        <v>90</v>
      </c>
      <c r="D18" s="2">
        <v>50000</v>
      </c>
      <c r="G18" s="4">
        <f>D18-J14</f>
        <v>-50000</v>
      </c>
      <c r="H18" s="11" t="s">
        <v>126</v>
      </c>
      <c r="I18" s="11" t="s">
        <v>23</v>
      </c>
      <c r="J18" s="6">
        <f>SUM(J17:J17)</f>
        <v>154000</v>
      </c>
      <c r="K18" s="12">
        <f>J18</f>
        <v>154000</v>
      </c>
      <c r="L18" s="4">
        <f>K18/34000</f>
        <v>4.5294117647058822</v>
      </c>
      <c r="O18" s="11" t="s">
        <v>90</v>
      </c>
      <c r="R18" s="2">
        <v>50000</v>
      </c>
      <c r="V18" t="s">
        <v>16</v>
      </c>
      <c r="W18" s="21">
        <v>10692.55</v>
      </c>
      <c r="X18" s="21">
        <v>162</v>
      </c>
      <c r="Y18" s="21">
        <f>W18-X18</f>
        <v>10530.55</v>
      </c>
    </row>
    <row r="19" spans="1:25" x14ac:dyDescent="0.25">
      <c r="D19" s="5">
        <f>SUM(D10:D18)</f>
        <v>676360</v>
      </c>
      <c r="J19" s="7"/>
      <c r="R19" s="5">
        <f>SUM(R10:R18)</f>
        <v>679360</v>
      </c>
      <c r="V19"/>
      <c r="W19" s="21"/>
      <c r="X19" s="21"/>
      <c r="Y19" s="21"/>
    </row>
    <row r="20" spans="1:25" x14ac:dyDescent="0.25">
      <c r="A20" s="16"/>
      <c r="B20" s="16"/>
      <c r="J20" s="7"/>
      <c r="O20" s="16"/>
      <c r="P20" s="16"/>
      <c r="V20"/>
      <c r="W20" s="21"/>
      <c r="X20" s="21"/>
      <c r="Y20" s="21"/>
    </row>
    <row r="21" spans="1:25" x14ac:dyDescent="0.25">
      <c r="A21" s="16" t="s">
        <v>22</v>
      </c>
      <c r="B21" s="11" t="s">
        <v>29</v>
      </c>
      <c r="C21" s="16"/>
      <c r="D21" s="1">
        <v>20000</v>
      </c>
      <c r="J21" s="8">
        <v>50000</v>
      </c>
      <c r="O21" s="16" t="s">
        <v>22</v>
      </c>
      <c r="P21" s="11" t="s">
        <v>29</v>
      </c>
      <c r="Q21" s="16"/>
      <c r="R21" s="1">
        <v>20000</v>
      </c>
      <c r="V21" t="s">
        <v>97</v>
      </c>
      <c r="W21" s="21">
        <v>325.60000000000002</v>
      </c>
      <c r="X21" s="21"/>
      <c r="Y21" s="21">
        <f>W21-X21</f>
        <v>325.60000000000002</v>
      </c>
    </row>
    <row r="22" spans="1:25" x14ac:dyDescent="0.25">
      <c r="A22" s="11" t="s">
        <v>24</v>
      </c>
      <c r="B22" s="11" t="s">
        <v>31</v>
      </c>
      <c r="C22" s="16"/>
      <c r="D22" s="1">
        <v>60000</v>
      </c>
      <c r="E22" s="17"/>
      <c r="I22" s="11" t="s">
        <v>28</v>
      </c>
      <c r="J22" s="6">
        <f>SUM(J21:J21)</f>
        <v>50000</v>
      </c>
      <c r="K22" s="12">
        <f>J22</f>
        <v>50000</v>
      </c>
      <c r="L22" s="4">
        <f>K22/34000</f>
        <v>1.4705882352941178</v>
      </c>
      <c r="O22" s="11" t="s">
        <v>24</v>
      </c>
      <c r="P22" s="11" t="s">
        <v>31</v>
      </c>
      <c r="Q22" s="16"/>
      <c r="R22" s="1">
        <v>60000</v>
      </c>
      <c r="S22" s="17"/>
      <c r="V22" t="s">
        <v>35</v>
      </c>
      <c r="W22" s="21">
        <v>8972</v>
      </c>
      <c r="X22" s="21">
        <v>849.22</v>
      </c>
      <c r="Y22" s="21">
        <f>W22-X22</f>
        <v>8122.78</v>
      </c>
    </row>
    <row r="23" spans="1:25" x14ac:dyDescent="0.25">
      <c r="B23" s="11" t="s">
        <v>33</v>
      </c>
      <c r="D23" s="1">
        <v>7000</v>
      </c>
      <c r="E23" s="17"/>
      <c r="N23" s="16"/>
      <c r="P23" s="11" t="s">
        <v>33</v>
      </c>
      <c r="R23" s="1">
        <v>7000</v>
      </c>
      <c r="S23" s="17"/>
      <c r="V23"/>
      <c r="W23" s="22">
        <f>SUM(W21:W22)</f>
        <v>9297.6</v>
      </c>
      <c r="X23" s="22">
        <f t="shared" ref="X23:Y23" si="2">SUM(X21:X22)</f>
        <v>849.22</v>
      </c>
      <c r="Y23" s="22">
        <f t="shared" si="2"/>
        <v>8448.3799999999992</v>
      </c>
    </row>
    <row r="24" spans="1:25" x14ac:dyDescent="0.25">
      <c r="B24" s="11" t="s">
        <v>38</v>
      </c>
      <c r="D24" s="1">
        <v>30000</v>
      </c>
      <c r="J24" s="1">
        <v>16000</v>
      </c>
      <c r="N24" s="16"/>
      <c r="P24" s="11" t="s">
        <v>38</v>
      </c>
      <c r="R24" s="1">
        <v>30000</v>
      </c>
      <c r="V24"/>
      <c r="W24" s="21"/>
      <c r="X24" s="21"/>
      <c r="Y24" s="21"/>
    </row>
    <row r="25" spans="1:25" s="16" customFormat="1" x14ac:dyDescent="0.25">
      <c r="A25" s="11"/>
      <c r="B25" s="11" t="s">
        <v>39</v>
      </c>
      <c r="C25" s="11"/>
      <c r="D25" s="1">
        <v>10000</v>
      </c>
      <c r="E25" s="12"/>
      <c r="F25" s="4"/>
      <c r="G25" s="4"/>
      <c r="H25" s="11"/>
      <c r="I25" s="11" t="s">
        <v>36</v>
      </c>
      <c r="J25" s="6">
        <f>SUM(J24:J24)</f>
        <v>16000</v>
      </c>
      <c r="K25" s="12">
        <f>J25</f>
        <v>16000</v>
      </c>
      <c r="L25" s="4">
        <f>K25/34000</f>
        <v>0.47058823529411764</v>
      </c>
      <c r="M25" s="4"/>
      <c r="N25" s="11"/>
      <c r="O25" s="11"/>
      <c r="P25" s="11" t="s">
        <v>39</v>
      </c>
      <c r="Q25" s="11"/>
      <c r="R25" s="1">
        <v>10000</v>
      </c>
      <c r="S25" s="12"/>
      <c r="T25" s="4"/>
      <c r="V25" t="s">
        <v>98</v>
      </c>
      <c r="W25" s="21">
        <v>10914.74</v>
      </c>
      <c r="X25" s="21">
        <v>18.75</v>
      </c>
      <c r="Y25" s="21">
        <f>W25-X25</f>
        <v>10895.99</v>
      </c>
    </row>
    <row r="26" spans="1:25" s="16" customFormat="1" x14ac:dyDescent="0.25">
      <c r="A26" s="11"/>
      <c r="B26" s="11" t="s">
        <v>114</v>
      </c>
      <c r="C26" s="11"/>
      <c r="D26" s="1">
        <v>50000</v>
      </c>
      <c r="E26" s="12"/>
      <c r="F26" s="4"/>
      <c r="G26" s="4"/>
      <c r="H26" s="11"/>
      <c r="I26" s="11"/>
      <c r="J26" s="1"/>
      <c r="K26" s="12"/>
      <c r="L26" s="4"/>
      <c r="M26" s="4"/>
      <c r="N26" s="11"/>
      <c r="O26" s="11"/>
      <c r="P26" s="11" t="s">
        <v>114</v>
      </c>
      <c r="Q26" s="11"/>
      <c r="R26" s="1">
        <v>50000</v>
      </c>
      <c r="S26" s="12"/>
      <c r="T26" s="4"/>
      <c r="V26"/>
      <c r="W26" s="21"/>
      <c r="X26" s="21"/>
      <c r="Y26" s="21"/>
    </row>
    <row r="27" spans="1:25" x14ac:dyDescent="0.25">
      <c r="B27" s="11" t="s">
        <v>41</v>
      </c>
      <c r="D27" s="1">
        <v>12000</v>
      </c>
      <c r="P27" s="11" t="s">
        <v>41</v>
      </c>
      <c r="R27" s="1">
        <v>12000</v>
      </c>
      <c r="V27"/>
      <c r="W27" s="21"/>
      <c r="X27" s="21"/>
      <c r="Y27" s="21"/>
    </row>
    <row r="28" spans="1:25" x14ac:dyDescent="0.25">
      <c r="D28" s="6">
        <f>SUM(D21:D27)</f>
        <v>189000</v>
      </c>
      <c r="E28" s="12">
        <f>D28</f>
        <v>189000</v>
      </c>
      <c r="F28" s="4">
        <f>E28*100/$D$6</f>
        <v>23.088763468445357</v>
      </c>
      <c r="G28" s="4">
        <f>D28-J18</f>
        <v>35000</v>
      </c>
      <c r="H28" s="11" t="s">
        <v>127</v>
      </c>
      <c r="J28" s="1">
        <v>51100</v>
      </c>
      <c r="R28" s="6">
        <f>SUM(R21:R27)</f>
        <v>189000</v>
      </c>
      <c r="S28" s="12">
        <f>R28</f>
        <v>189000</v>
      </c>
      <c r="T28" s="4">
        <f>S28/34000</f>
        <v>5.5588235294117645</v>
      </c>
      <c r="V28" t="s">
        <v>99</v>
      </c>
      <c r="W28" s="21">
        <v>9.99</v>
      </c>
      <c r="X28" s="21">
        <v>70</v>
      </c>
      <c r="Y28" s="21">
        <f>W28-X28</f>
        <v>-60.01</v>
      </c>
    </row>
    <row r="29" spans="1:25" x14ac:dyDescent="0.25">
      <c r="D29" s="7"/>
      <c r="I29" s="11" t="s">
        <v>44</v>
      </c>
      <c r="J29" s="6">
        <f>SUM(J28:J28)</f>
        <v>51100</v>
      </c>
      <c r="K29" s="12">
        <f>J29</f>
        <v>51100</v>
      </c>
      <c r="L29" s="4">
        <f>K29/34000</f>
        <v>1.5029411764705882</v>
      </c>
      <c r="R29" s="7"/>
      <c r="V29" t="s">
        <v>100</v>
      </c>
      <c r="W29" s="21">
        <v>335.69</v>
      </c>
      <c r="X29" s="21">
        <v>759.2</v>
      </c>
      <c r="Y29" s="21">
        <f>W29-X29</f>
        <v>-423.51000000000005</v>
      </c>
    </row>
    <row r="30" spans="1:25" x14ac:dyDescent="0.25">
      <c r="A30" s="16" t="s">
        <v>57</v>
      </c>
      <c r="B30" s="11" t="s">
        <v>120</v>
      </c>
      <c r="D30" s="1">
        <f>3000*9</f>
        <v>27000</v>
      </c>
      <c r="J30" s="7"/>
      <c r="O30" s="16" t="s">
        <v>57</v>
      </c>
      <c r="P30" s="11" t="s">
        <v>120</v>
      </c>
      <c r="R30" s="1">
        <f>3000*9</f>
        <v>27000</v>
      </c>
      <c r="V30" t="s">
        <v>101</v>
      </c>
      <c r="W30" s="21">
        <v>101973.44</v>
      </c>
      <c r="X30" s="21">
        <v>24204.99</v>
      </c>
      <c r="Y30" s="21">
        <f>W30-X30</f>
        <v>77768.45</v>
      </c>
    </row>
    <row r="31" spans="1:25" x14ac:dyDescent="0.25">
      <c r="A31" s="16"/>
      <c r="B31" s="11" t="s">
        <v>148</v>
      </c>
      <c r="D31" s="1">
        <v>30000</v>
      </c>
      <c r="J31" s="1">
        <v>500</v>
      </c>
      <c r="O31" s="16"/>
      <c r="P31" s="11" t="s">
        <v>119</v>
      </c>
      <c r="R31" s="1">
        <v>30000</v>
      </c>
      <c r="V31" t="s">
        <v>102</v>
      </c>
      <c r="W31" s="21">
        <v>372</v>
      </c>
      <c r="X31" s="21">
        <v>5</v>
      </c>
      <c r="Y31" s="21">
        <f>W31-X31</f>
        <v>367</v>
      </c>
    </row>
    <row r="32" spans="1:25" x14ac:dyDescent="0.25">
      <c r="B32" s="11" t="s">
        <v>50</v>
      </c>
      <c r="D32" s="1">
        <f>D31*0.25</f>
        <v>7500</v>
      </c>
      <c r="I32" s="11" t="s">
        <v>44</v>
      </c>
      <c r="J32" s="6">
        <f>SUM(J31:J31)</f>
        <v>500</v>
      </c>
      <c r="K32" s="12">
        <f>J32</f>
        <v>500</v>
      </c>
      <c r="L32" s="4">
        <f>K32/34000</f>
        <v>1.4705882352941176E-2</v>
      </c>
      <c r="P32" s="11" t="s">
        <v>50</v>
      </c>
      <c r="R32" s="1">
        <f>R31*0.25</f>
        <v>7500</v>
      </c>
      <c r="V32" t="s">
        <v>30</v>
      </c>
      <c r="W32" s="21">
        <v>640.30999999999995</v>
      </c>
      <c r="X32" s="21">
        <v>565.98</v>
      </c>
      <c r="Y32" s="21">
        <f>W32-X32</f>
        <v>74.329999999999927</v>
      </c>
    </row>
    <row r="33" spans="1:25" x14ac:dyDescent="0.25">
      <c r="D33" s="6">
        <f>SUM(D30:D32)</f>
        <v>64500</v>
      </c>
      <c r="E33" s="12">
        <f>D33</f>
        <v>64500</v>
      </c>
      <c r="F33" s="4">
        <f>E33*100/$D$6</f>
        <v>7.8794986439932568</v>
      </c>
      <c r="G33" s="4">
        <f>D33-J49</f>
        <v>25500</v>
      </c>
      <c r="H33" s="11" t="s">
        <v>128</v>
      </c>
      <c r="J33" s="7"/>
      <c r="R33" s="6">
        <f>SUM(R30:R32)</f>
        <v>64500</v>
      </c>
      <c r="S33" s="12">
        <f>R33</f>
        <v>64500</v>
      </c>
      <c r="T33" s="4">
        <f>S33/34000</f>
        <v>1.8970588235294117</v>
      </c>
      <c r="V33"/>
      <c r="W33" s="22">
        <f>SUM(W28:W32)</f>
        <v>103331.43</v>
      </c>
      <c r="X33" s="22">
        <f t="shared" ref="X33:Y33" si="3">SUM(X28:X32)</f>
        <v>25605.170000000002</v>
      </c>
      <c r="Y33" s="22">
        <f t="shared" si="3"/>
        <v>77726.259999999995</v>
      </c>
    </row>
    <row r="34" spans="1:25" x14ac:dyDescent="0.25">
      <c r="J34" s="7"/>
      <c r="V34"/>
      <c r="W34" s="21"/>
      <c r="X34" s="21"/>
      <c r="Y34" s="21"/>
    </row>
    <row r="35" spans="1:25" x14ac:dyDescent="0.25">
      <c r="A35" s="16" t="s">
        <v>141</v>
      </c>
      <c r="B35" s="11" t="s">
        <v>48</v>
      </c>
      <c r="D35" s="1">
        <v>24000</v>
      </c>
      <c r="J35" s="7"/>
      <c r="V35"/>
      <c r="W35" s="21"/>
      <c r="X35" s="21"/>
      <c r="Y35" s="21"/>
    </row>
    <row r="36" spans="1:25" x14ac:dyDescent="0.25">
      <c r="B36" s="11" t="s">
        <v>50</v>
      </c>
      <c r="D36" s="1">
        <f>D35*22%</f>
        <v>5280</v>
      </c>
      <c r="J36" s="7"/>
      <c r="V36"/>
      <c r="W36" s="21"/>
      <c r="X36" s="21"/>
      <c r="Y36" s="21"/>
    </row>
    <row r="37" spans="1:25" x14ac:dyDescent="0.25">
      <c r="B37" s="11" t="s">
        <v>142</v>
      </c>
      <c r="D37" s="1">
        <v>12000</v>
      </c>
      <c r="J37" s="7"/>
      <c r="V37"/>
      <c r="W37" s="21"/>
      <c r="X37" s="21"/>
      <c r="Y37" s="21"/>
    </row>
    <row r="38" spans="1:25" x14ac:dyDescent="0.25">
      <c r="D38" s="6">
        <f>SUM(D35:D37)</f>
        <v>41280</v>
      </c>
      <c r="E38" s="12">
        <f>D38</f>
        <v>41280</v>
      </c>
      <c r="F38" s="4">
        <f>E38*100/$D$6</f>
        <v>5.0428791321556838</v>
      </c>
      <c r="G38" s="4">
        <v>41280</v>
      </c>
      <c r="H38" t="s">
        <v>143</v>
      </c>
      <c r="J38" s="7"/>
      <c r="V38"/>
      <c r="W38" s="21"/>
      <c r="X38" s="21"/>
      <c r="Y38" s="21"/>
    </row>
    <row r="39" spans="1:25" x14ac:dyDescent="0.25">
      <c r="J39" s="7"/>
      <c r="V39"/>
      <c r="W39" s="21"/>
      <c r="X39" s="21"/>
      <c r="Y39" s="21"/>
    </row>
    <row r="40" spans="1:25" x14ac:dyDescent="0.25">
      <c r="A40" s="16" t="s">
        <v>137</v>
      </c>
      <c r="B40" s="11" t="s">
        <v>48</v>
      </c>
      <c r="D40" s="1">
        <v>70000</v>
      </c>
      <c r="J40" s="7">
        <v>2000</v>
      </c>
      <c r="O40" s="16" t="s">
        <v>39</v>
      </c>
      <c r="P40" s="11" t="s">
        <v>48</v>
      </c>
      <c r="R40" s="1">
        <v>30000</v>
      </c>
      <c r="V40" t="s">
        <v>45</v>
      </c>
      <c r="W40" s="21">
        <v>18672.21</v>
      </c>
      <c r="X40" s="21">
        <v>2390.58</v>
      </c>
      <c r="Y40" s="21">
        <f>W40-X40</f>
        <v>16281.63</v>
      </c>
    </row>
    <row r="41" spans="1:25" x14ac:dyDescent="0.25">
      <c r="A41" s="16" t="s">
        <v>138</v>
      </c>
      <c r="B41" s="11" t="s">
        <v>50</v>
      </c>
      <c r="D41" s="1">
        <f>D40*22%</f>
        <v>15400</v>
      </c>
      <c r="I41" s="11" t="s">
        <v>23</v>
      </c>
      <c r="J41" s="6">
        <f>SUM(J40:J40)</f>
        <v>2000</v>
      </c>
      <c r="K41" s="12">
        <f>J41</f>
        <v>2000</v>
      </c>
      <c r="L41" s="4">
        <f>K41/34000</f>
        <v>5.8823529411764705E-2</v>
      </c>
      <c r="P41" s="11" t="s">
        <v>50</v>
      </c>
      <c r="R41" s="1">
        <f>R40*22%</f>
        <v>6600</v>
      </c>
      <c r="V41"/>
      <c r="W41" s="21"/>
      <c r="X41" s="21"/>
      <c r="Y41" s="21"/>
    </row>
    <row r="42" spans="1:25" x14ac:dyDescent="0.25">
      <c r="B42" s="11" t="s">
        <v>45</v>
      </c>
      <c r="D42" s="1">
        <v>2000</v>
      </c>
      <c r="J42" s="7"/>
      <c r="P42" s="11" t="s">
        <v>45</v>
      </c>
      <c r="R42" s="1">
        <v>1000</v>
      </c>
      <c r="V42"/>
      <c r="W42" s="21"/>
      <c r="X42" s="21"/>
      <c r="Y42" s="21"/>
    </row>
    <row r="43" spans="1:25" x14ac:dyDescent="0.25">
      <c r="B43" s="11" t="s">
        <v>84</v>
      </c>
      <c r="D43" s="1">
        <v>2000</v>
      </c>
      <c r="J43" s="7"/>
      <c r="P43" s="11" t="s">
        <v>84</v>
      </c>
      <c r="R43" s="1">
        <v>3000</v>
      </c>
      <c r="V43" t="s">
        <v>103</v>
      </c>
      <c r="W43" s="21">
        <v>0</v>
      </c>
      <c r="X43" s="21">
        <v>8555.91</v>
      </c>
      <c r="Y43" s="21">
        <f>W43-X43</f>
        <v>-8555.91</v>
      </c>
    </row>
    <row r="44" spans="1:25" x14ac:dyDescent="0.25">
      <c r="B44" s="11" t="s">
        <v>106</v>
      </c>
      <c r="D44" s="10">
        <v>2000</v>
      </c>
      <c r="J44" s="7">
        <v>15500</v>
      </c>
      <c r="P44" s="11" t="s">
        <v>106</v>
      </c>
      <c r="R44" s="10">
        <v>10000</v>
      </c>
      <c r="V44" t="s">
        <v>42</v>
      </c>
      <c r="W44" s="21">
        <v>95</v>
      </c>
      <c r="X44" s="21">
        <v>36459.03</v>
      </c>
      <c r="Y44" s="21">
        <f>W44-X44</f>
        <v>-36364.03</v>
      </c>
    </row>
    <row r="45" spans="1:25" x14ac:dyDescent="0.25">
      <c r="D45" s="6">
        <f>SUM(D40:D44)</f>
        <v>91400</v>
      </c>
      <c r="E45" s="12">
        <f>D45</f>
        <v>91400</v>
      </c>
      <c r="F45" s="4">
        <f>E45*100/$D$6</f>
        <v>11.165677148232305</v>
      </c>
      <c r="G45" s="4">
        <f>D45-J57</f>
        <v>-9800</v>
      </c>
      <c r="H45" s="11" t="s">
        <v>129</v>
      </c>
      <c r="I45" s="11" t="s">
        <v>55</v>
      </c>
      <c r="J45" s="6">
        <f>SUM(J44:J44)</f>
        <v>15500</v>
      </c>
      <c r="K45" s="12">
        <f>J45</f>
        <v>15500</v>
      </c>
      <c r="L45" s="4">
        <f>K45/34000</f>
        <v>0.45588235294117646</v>
      </c>
      <c r="R45" s="6">
        <f>SUM(R40:R44)</f>
        <v>50600</v>
      </c>
      <c r="S45" s="12">
        <f>R45</f>
        <v>50600</v>
      </c>
      <c r="T45" s="4">
        <f>S45/34000</f>
        <v>1.4882352941176471</v>
      </c>
      <c r="V45" t="s">
        <v>104</v>
      </c>
      <c r="W45" s="21">
        <v>0</v>
      </c>
      <c r="X45" s="21">
        <v>3619</v>
      </c>
      <c r="Y45" s="21">
        <f>W45-X45</f>
        <v>-3619</v>
      </c>
    </row>
    <row r="46" spans="1:25" x14ac:dyDescent="0.25">
      <c r="V46"/>
      <c r="W46" s="22">
        <f>SUM(W43:W45)</f>
        <v>95</v>
      </c>
      <c r="X46" s="22">
        <f t="shared" ref="X46:Y46" si="4">SUM(X43:X45)</f>
        <v>48633.94</v>
      </c>
      <c r="Y46" s="22">
        <f t="shared" si="4"/>
        <v>-48538.94</v>
      </c>
    </row>
    <row r="47" spans="1:25" x14ac:dyDescent="0.25">
      <c r="A47" s="16" t="s">
        <v>27</v>
      </c>
      <c r="B47" s="11" t="s">
        <v>46</v>
      </c>
      <c r="D47" s="8">
        <v>24000</v>
      </c>
      <c r="O47" s="16" t="s">
        <v>27</v>
      </c>
      <c r="P47" s="11" t="s">
        <v>46</v>
      </c>
      <c r="R47" s="8">
        <v>24000</v>
      </c>
      <c r="V47"/>
      <c r="W47" s="21"/>
      <c r="X47" s="21"/>
      <c r="Y47" s="21"/>
    </row>
    <row r="48" spans="1:25" x14ac:dyDescent="0.25">
      <c r="B48" s="11" t="s">
        <v>48</v>
      </c>
      <c r="D48" s="8">
        <v>20000</v>
      </c>
      <c r="J48" s="1">
        <v>39000</v>
      </c>
      <c r="P48" s="11" t="s">
        <v>48</v>
      </c>
      <c r="R48" s="8">
        <v>20000</v>
      </c>
      <c r="V48" t="s">
        <v>26</v>
      </c>
      <c r="W48" s="21">
        <v>843.6</v>
      </c>
      <c r="X48" s="21">
        <v>150</v>
      </c>
      <c r="Y48" s="21">
        <f>W48-X48</f>
        <v>693.6</v>
      </c>
    </row>
    <row r="49" spans="1:27" x14ac:dyDescent="0.25">
      <c r="B49" s="11" t="s">
        <v>50</v>
      </c>
      <c r="D49" s="1">
        <f>D48*0.25</f>
        <v>5000</v>
      </c>
      <c r="J49" s="6">
        <f>SUM(J48:J48)</f>
        <v>39000</v>
      </c>
      <c r="K49" s="12">
        <f>J49</f>
        <v>39000</v>
      </c>
      <c r="L49" s="4">
        <f>K49/34000</f>
        <v>1.1470588235294117</v>
      </c>
      <c r="P49" s="11" t="s">
        <v>50</v>
      </c>
      <c r="R49" s="1">
        <f>R48*0.25</f>
        <v>5000</v>
      </c>
      <c r="V49" t="s">
        <v>105</v>
      </c>
      <c r="W49" s="21">
        <v>340</v>
      </c>
      <c r="X49" s="21"/>
      <c r="Y49" s="21">
        <f>W49-X49</f>
        <v>340</v>
      </c>
    </row>
    <row r="50" spans="1:27" x14ac:dyDescent="0.25">
      <c r="B50" s="11" t="s">
        <v>52</v>
      </c>
      <c r="D50" s="1">
        <v>5000</v>
      </c>
      <c r="P50" s="11" t="s">
        <v>52</v>
      </c>
      <c r="R50" s="1">
        <v>5000</v>
      </c>
      <c r="V50" t="s">
        <v>106</v>
      </c>
      <c r="W50" s="21">
        <v>545.20000000000005</v>
      </c>
      <c r="X50" s="21">
        <v>0</v>
      </c>
      <c r="Y50" s="21">
        <v>545.20000000000005</v>
      </c>
    </row>
    <row r="51" spans="1:27" x14ac:dyDescent="0.25">
      <c r="B51" s="11" t="s">
        <v>53</v>
      </c>
      <c r="D51" s="1">
        <v>10000</v>
      </c>
      <c r="J51" s="1">
        <v>5000</v>
      </c>
      <c r="P51" s="11" t="s">
        <v>53</v>
      </c>
      <c r="R51" s="1">
        <v>10000</v>
      </c>
      <c r="V51" t="s">
        <v>51</v>
      </c>
      <c r="W51" s="21">
        <v>941</v>
      </c>
      <c r="X51" s="21">
        <v>50</v>
      </c>
      <c r="Y51" s="21">
        <f>W51-X51</f>
        <v>891</v>
      </c>
    </row>
    <row r="52" spans="1:27" x14ac:dyDescent="0.25">
      <c r="B52" s="11" t="s">
        <v>54</v>
      </c>
      <c r="D52" s="1">
        <v>6000</v>
      </c>
      <c r="I52" s="11" t="s">
        <v>60</v>
      </c>
      <c r="J52" s="6">
        <f>SUM(J51:J51)</f>
        <v>5000</v>
      </c>
      <c r="K52" s="12">
        <f>J52</f>
        <v>5000</v>
      </c>
      <c r="L52" s="4">
        <f>K52/34000</f>
        <v>0.14705882352941177</v>
      </c>
      <c r="P52" s="11" t="s">
        <v>54</v>
      </c>
      <c r="R52" s="1">
        <v>6000</v>
      </c>
      <c r="V52"/>
      <c r="W52" s="22">
        <f>SUM(W48:W51)</f>
        <v>2669.8</v>
      </c>
      <c r="X52" s="22">
        <f t="shared" ref="X52:Y52" si="5">SUM(X48:X51)</f>
        <v>200</v>
      </c>
      <c r="Y52" s="22">
        <f t="shared" si="5"/>
        <v>2469.8000000000002</v>
      </c>
    </row>
    <row r="53" spans="1:27" x14ac:dyDescent="0.25">
      <c r="D53" s="6">
        <f>SUM(D47:D52)</f>
        <v>70000</v>
      </c>
      <c r="E53" s="12">
        <f>D53</f>
        <v>70000</v>
      </c>
      <c r="F53" s="4">
        <f>E53*100/$D$6</f>
        <v>8.5513938772019831</v>
      </c>
      <c r="G53" s="4">
        <f>D53-J22</f>
        <v>20000</v>
      </c>
      <c r="H53" s="11" t="s">
        <v>130</v>
      </c>
      <c r="R53" s="6">
        <f>SUM(R47:R52)</f>
        <v>70000</v>
      </c>
      <c r="S53" s="12">
        <f>R53</f>
        <v>70000</v>
      </c>
      <c r="T53" s="4">
        <f>S53/34000</f>
        <v>2.0588235294117645</v>
      </c>
      <c r="V53"/>
      <c r="W53" s="21"/>
      <c r="X53" s="21"/>
      <c r="Y53" s="21"/>
    </row>
    <row r="54" spans="1:27" x14ac:dyDescent="0.25">
      <c r="I54" s="11" t="s">
        <v>36</v>
      </c>
      <c r="J54" s="9">
        <v>12000</v>
      </c>
      <c r="K54" s="12">
        <f>J54</f>
        <v>12000</v>
      </c>
      <c r="L54" s="4">
        <f>K54/34000</f>
        <v>0.35294117647058826</v>
      </c>
      <c r="V54" t="s">
        <v>107</v>
      </c>
      <c r="W54" s="21">
        <v>1257.6500000000001</v>
      </c>
      <c r="X54" s="21"/>
      <c r="Y54" s="21">
        <f>W54-X54</f>
        <v>1257.6500000000001</v>
      </c>
      <c r="AA54" s="11" t="s">
        <v>66</v>
      </c>
    </row>
    <row r="55" spans="1:27" x14ac:dyDescent="0.25">
      <c r="A55" s="16" t="s">
        <v>35</v>
      </c>
      <c r="B55" s="11" t="s">
        <v>37</v>
      </c>
      <c r="D55" s="1">
        <v>10000</v>
      </c>
      <c r="O55" s="16" t="s">
        <v>35</v>
      </c>
      <c r="P55" s="11" t="s">
        <v>37</v>
      </c>
      <c r="R55" s="1">
        <v>10000</v>
      </c>
      <c r="V55" t="s">
        <v>52</v>
      </c>
      <c r="W55" s="21">
        <v>484.34</v>
      </c>
      <c r="X55" s="21">
        <v>0</v>
      </c>
      <c r="Y55" s="21">
        <f>W55-X55</f>
        <v>484.34</v>
      </c>
      <c r="AA55" s="11" t="s">
        <v>68</v>
      </c>
    </row>
    <row r="56" spans="1:27" x14ac:dyDescent="0.25">
      <c r="B56" s="11" t="s">
        <v>58</v>
      </c>
      <c r="D56" s="1">
        <v>10000</v>
      </c>
      <c r="I56" s="11" t="s">
        <v>62</v>
      </c>
      <c r="J56" s="1">
        <v>101200</v>
      </c>
      <c r="P56" s="11" t="s">
        <v>58</v>
      </c>
      <c r="R56" s="1">
        <v>10000</v>
      </c>
      <c r="V56" t="s">
        <v>32</v>
      </c>
      <c r="W56" s="21">
        <v>7477.46</v>
      </c>
      <c r="X56" s="21">
        <v>6562.8</v>
      </c>
      <c r="Y56" s="21">
        <f>W56-X56</f>
        <v>914.65999999999985</v>
      </c>
    </row>
    <row r="57" spans="1:27" x14ac:dyDescent="0.25">
      <c r="B57" s="11" t="s">
        <v>56</v>
      </c>
      <c r="D57" s="1">
        <v>10000</v>
      </c>
      <c r="J57" s="6">
        <f>SUM(J56:J56)</f>
        <v>101200</v>
      </c>
      <c r="K57" s="12">
        <f>J57</f>
        <v>101200</v>
      </c>
      <c r="L57" s="4">
        <f>K57/34000</f>
        <v>2.9764705882352942</v>
      </c>
      <c r="P57" s="11" t="s">
        <v>56</v>
      </c>
      <c r="R57" s="1">
        <v>10000</v>
      </c>
      <c r="V57" t="s">
        <v>34</v>
      </c>
      <c r="W57" s="21">
        <v>3791.05</v>
      </c>
      <c r="X57" s="21"/>
      <c r="Y57" s="21">
        <f>W57-X57</f>
        <v>3791.05</v>
      </c>
    </row>
    <row r="58" spans="1:27" x14ac:dyDescent="0.25">
      <c r="B58" s="11" t="s">
        <v>121</v>
      </c>
      <c r="D58" s="1">
        <v>60000</v>
      </c>
      <c r="P58" s="11" t="s">
        <v>121</v>
      </c>
      <c r="R58" s="1">
        <v>60000</v>
      </c>
      <c r="V58" t="s">
        <v>108</v>
      </c>
      <c r="W58" s="21"/>
      <c r="X58" s="21">
        <v>2600</v>
      </c>
      <c r="Y58" s="21">
        <f>W58-X58</f>
        <v>-2600</v>
      </c>
    </row>
    <row r="59" spans="1:27" x14ac:dyDescent="0.25">
      <c r="B59" s="11" t="s">
        <v>50</v>
      </c>
      <c r="D59" s="1">
        <f>D58*0.25</f>
        <v>15000</v>
      </c>
      <c r="I59" s="11" t="s">
        <v>62</v>
      </c>
      <c r="J59" s="1">
        <v>5000</v>
      </c>
      <c r="P59" s="11" t="s">
        <v>50</v>
      </c>
      <c r="R59" s="1">
        <f>R58*0.25</f>
        <v>15000</v>
      </c>
      <c r="V59"/>
      <c r="W59" s="22">
        <f>SUM(W54:W58)</f>
        <v>13010.5</v>
      </c>
      <c r="X59" s="22">
        <f t="shared" ref="X59:Y59" si="6">SUM(X54:X58)</f>
        <v>9162.7999999999993</v>
      </c>
      <c r="Y59" s="22">
        <f t="shared" si="6"/>
        <v>3847.7</v>
      </c>
    </row>
    <row r="60" spans="1:27" x14ac:dyDescent="0.25">
      <c r="B60" s="11" t="s">
        <v>149</v>
      </c>
      <c r="D60" s="1">
        <v>-20000</v>
      </c>
      <c r="V60"/>
      <c r="W60" s="22"/>
      <c r="X60" s="22"/>
      <c r="Y60" s="22"/>
    </row>
    <row r="61" spans="1:27" x14ac:dyDescent="0.25">
      <c r="B61" s="11" t="s">
        <v>59</v>
      </c>
      <c r="D61" s="1">
        <v>2000</v>
      </c>
      <c r="I61" s="11" t="s">
        <v>36</v>
      </c>
      <c r="J61" s="1">
        <v>1000</v>
      </c>
      <c r="P61" s="11" t="s">
        <v>59</v>
      </c>
      <c r="R61" s="1">
        <v>2000</v>
      </c>
      <c r="V61"/>
      <c r="W61" s="21"/>
      <c r="X61" s="21"/>
      <c r="Y61" s="21"/>
    </row>
    <row r="62" spans="1:27" x14ac:dyDescent="0.25">
      <c r="D62" s="6">
        <f>SUM(D55:D61)</f>
        <v>87000</v>
      </c>
      <c r="E62" s="12">
        <f>D62</f>
        <v>87000</v>
      </c>
      <c r="F62" s="4">
        <f>E62*100/$D$6</f>
        <v>10.628160961665323</v>
      </c>
      <c r="G62" s="4">
        <f>D62-J25</f>
        <v>71000</v>
      </c>
      <c r="H62" s="11" t="s">
        <v>131</v>
      </c>
      <c r="I62" s="11" t="s">
        <v>65</v>
      </c>
      <c r="J62" s="1">
        <v>6000</v>
      </c>
      <c r="R62" s="6">
        <f>SUM(R55:R61)</f>
        <v>107000</v>
      </c>
      <c r="S62" s="12">
        <f>R62</f>
        <v>107000</v>
      </c>
      <c r="T62" s="4">
        <f>S62/34000</f>
        <v>3.1470588235294117</v>
      </c>
      <c r="V62" t="s">
        <v>8</v>
      </c>
      <c r="W62" s="21">
        <v>867.4</v>
      </c>
      <c r="X62" s="21">
        <v>417.7</v>
      </c>
      <c r="Y62" s="21">
        <f t="shared" ref="Y62:Y73" si="7">W62-X62</f>
        <v>449.7</v>
      </c>
    </row>
    <row r="63" spans="1:27" x14ac:dyDescent="0.25">
      <c r="I63" s="11" t="s">
        <v>65</v>
      </c>
      <c r="J63" s="1">
        <v>10000</v>
      </c>
      <c r="V63" t="s">
        <v>9</v>
      </c>
      <c r="W63" s="21">
        <v>21660.37</v>
      </c>
      <c r="X63" s="21">
        <v>2110.6799999999998</v>
      </c>
      <c r="Y63" s="21">
        <f t="shared" si="7"/>
        <v>19549.689999999999</v>
      </c>
    </row>
    <row r="64" spans="1:27" x14ac:dyDescent="0.25">
      <c r="A64" s="16" t="s">
        <v>16</v>
      </c>
      <c r="B64" s="11" t="s">
        <v>72</v>
      </c>
      <c r="D64" s="7">
        <v>3000</v>
      </c>
      <c r="J64" s="6">
        <f>SUM(J59:J63)</f>
        <v>22000</v>
      </c>
      <c r="K64" s="12">
        <f>J64</f>
        <v>22000</v>
      </c>
      <c r="L64" s="4">
        <f>K64/34000</f>
        <v>0.6470588235294118</v>
      </c>
      <c r="O64" s="16" t="s">
        <v>16</v>
      </c>
      <c r="P64" s="11" t="s">
        <v>72</v>
      </c>
      <c r="R64" s="7">
        <v>3000</v>
      </c>
      <c r="V64" t="s">
        <v>13</v>
      </c>
      <c r="W64" s="21">
        <v>350.78</v>
      </c>
      <c r="X64" s="21"/>
      <c r="Y64" s="21">
        <f t="shared" si="7"/>
        <v>350.78</v>
      </c>
    </row>
    <row r="65" spans="1:25" x14ac:dyDescent="0.25">
      <c r="A65" s="16" t="s">
        <v>35</v>
      </c>
      <c r="B65" s="11" t="s">
        <v>116</v>
      </c>
      <c r="D65" s="1">
        <v>10000</v>
      </c>
      <c r="O65" s="16" t="s">
        <v>35</v>
      </c>
      <c r="P65" s="11" t="s">
        <v>116</v>
      </c>
      <c r="R65" s="1">
        <v>10000</v>
      </c>
      <c r="V65" t="s">
        <v>20</v>
      </c>
      <c r="W65" s="21">
        <v>2442.0500000000002</v>
      </c>
      <c r="X65" s="21">
        <v>939.02</v>
      </c>
      <c r="Y65" s="21">
        <f t="shared" si="7"/>
        <v>1503.0300000000002</v>
      </c>
    </row>
    <row r="66" spans="1:25" x14ac:dyDescent="0.25">
      <c r="A66" s="16" t="s">
        <v>74</v>
      </c>
      <c r="B66" s="11" t="s">
        <v>115</v>
      </c>
      <c r="D66" s="1">
        <v>5000</v>
      </c>
      <c r="I66" s="11" t="s">
        <v>87</v>
      </c>
      <c r="J66" s="1">
        <v>80000</v>
      </c>
      <c r="O66" s="16" t="s">
        <v>74</v>
      </c>
      <c r="P66" s="11" t="s">
        <v>115</v>
      </c>
      <c r="R66" s="1">
        <v>5000</v>
      </c>
      <c r="V66" t="s">
        <v>21</v>
      </c>
      <c r="W66" s="21">
        <v>326.39999999999998</v>
      </c>
      <c r="X66" s="21">
        <v>86.47</v>
      </c>
      <c r="Y66" s="21">
        <f t="shared" si="7"/>
        <v>239.92999999999998</v>
      </c>
    </row>
    <row r="67" spans="1:25" x14ac:dyDescent="0.25">
      <c r="B67" s="11" t="s">
        <v>45</v>
      </c>
      <c r="D67" s="1">
        <v>2000</v>
      </c>
      <c r="J67" s="6">
        <f>SUM(J66:J66)</f>
        <v>80000</v>
      </c>
      <c r="K67" s="12">
        <f>J67</f>
        <v>80000</v>
      </c>
      <c r="L67" s="4">
        <f>K67/34000</f>
        <v>2.3529411764705883</v>
      </c>
      <c r="P67" s="11" t="s">
        <v>45</v>
      </c>
      <c r="R67" s="1">
        <v>2000</v>
      </c>
      <c r="V67" t="s">
        <v>25</v>
      </c>
      <c r="W67" s="21">
        <v>10</v>
      </c>
      <c r="X67" s="21">
        <v>420</v>
      </c>
      <c r="Y67" s="21">
        <f t="shared" si="7"/>
        <v>-410</v>
      </c>
    </row>
    <row r="68" spans="1:25" x14ac:dyDescent="0.25">
      <c r="B68" s="11" t="s">
        <v>75</v>
      </c>
      <c r="D68" s="1">
        <v>3000</v>
      </c>
      <c r="P68" s="11" t="s">
        <v>75</v>
      </c>
      <c r="R68" s="1">
        <v>3000</v>
      </c>
      <c r="V68" t="s">
        <v>49</v>
      </c>
      <c r="W68" s="21">
        <v>12748.99</v>
      </c>
      <c r="X68" s="21">
        <v>592</v>
      </c>
      <c r="Y68" s="21">
        <f t="shared" si="7"/>
        <v>12156.99</v>
      </c>
    </row>
    <row r="69" spans="1:25" x14ac:dyDescent="0.25">
      <c r="D69" s="6">
        <f>SUM(D64:D68)</f>
        <v>23000</v>
      </c>
      <c r="E69" s="12">
        <f>D69</f>
        <v>23000</v>
      </c>
      <c r="F69" s="4">
        <f>E69*100/$D$6</f>
        <v>2.8097437025092233</v>
      </c>
      <c r="G69" s="4">
        <f>D69-J45</f>
        <v>7500</v>
      </c>
      <c r="H69" s="11" t="s">
        <v>132</v>
      </c>
      <c r="I69" s="11" t="s">
        <v>62</v>
      </c>
      <c r="J69" s="1">
        <v>4000</v>
      </c>
      <c r="R69" s="6">
        <f>SUM(R64:R68)</f>
        <v>23000</v>
      </c>
      <c r="S69" s="12">
        <f>R69</f>
        <v>23000</v>
      </c>
      <c r="T69" s="4">
        <f>S69/34000</f>
        <v>0.67647058823529416</v>
      </c>
      <c r="V69" t="s">
        <v>109</v>
      </c>
      <c r="W69" s="21">
        <f>W11+W16+W18+W23+W25+W33+W40+W46+W52+W59+W62+W63+W64+W65+W66+W67+W68</f>
        <v>241055.77999999991</v>
      </c>
      <c r="X69" s="21">
        <f t="shared" ref="X69:Y69" si="8">X11+X16+X18+X23+X25+X33+X40+X46+X52+X59+X62+X63+X64+X65+X66+X67+X68</f>
        <v>95467.900000000009</v>
      </c>
      <c r="Y69" s="21">
        <f t="shared" si="8"/>
        <v>145587.87999999998</v>
      </c>
    </row>
    <row r="70" spans="1:25" x14ac:dyDescent="0.25">
      <c r="D70" s="23"/>
      <c r="H70" s="11" t="s">
        <v>133</v>
      </c>
      <c r="J70" s="6">
        <f>SUM(J69:J69)</f>
        <v>4000</v>
      </c>
      <c r="K70" s="12">
        <f>J70</f>
        <v>4000</v>
      </c>
      <c r="L70" s="4">
        <f>K70/34000</f>
        <v>0.11764705882352941</v>
      </c>
      <c r="R70" s="23"/>
      <c r="V70"/>
      <c r="W70" s="21"/>
      <c r="X70" s="21"/>
      <c r="Y70" s="21"/>
    </row>
    <row r="71" spans="1:25" x14ac:dyDescent="0.25">
      <c r="A71" s="16" t="s">
        <v>43</v>
      </c>
      <c r="B71" s="11" t="s">
        <v>144</v>
      </c>
      <c r="D71" s="1">
        <v>40000</v>
      </c>
      <c r="O71" s="16" t="s">
        <v>43</v>
      </c>
      <c r="P71" s="11" t="s">
        <v>61</v>
      </c>
      <c r="R71" s="1">
        <v>0</v>
      </c>
      <c r="V71"/>
      <c r="W71" s="21"/>
      <c r="X71" s="21"/>
      <c r="Y71" s="21"/>
    </row>
    <row r="72" spans="1:25" x14ac:dyDescent="0.25">
      <c r="B72" s="11" t="s">
        <v>145</v>
      </c>
      <c r="D72" s="1">
        <v>1500</v>
      </c>
      <c r="J72" s="1">
        <v>5000</v>
      </c>
      <c r="P72" s="11" t="s">
        <v>63</v>
      </c>
      <c r="R72" s="1">
        <v>10000</v>
      </c>
      <c r="V72" t="s">
        <v>110</v>
      </c>
      <c r="W72" s="21">
        <v>165124.35999999999</v>
      </c>
      <c r="X72" s="21">
        <v>54658.02</v>
      </c>
      <c r="Y72" s="21">
        <f t="shared" si="7"/>
        <v>110466.34</v>
      </c>
    </row>
    <row r="73" spans="1:25" x14ac:dyDescent="0.25">
      <c r="B73" s="11" t="s">
        <v>67</v>
      </c>
      <c r="D73" s="1">
        <v>50000</v>
      </c>
      <c r="J73" s="6">
        <f>SUM(J72:J72)</f>
        <v>5000</v>
      </c>
      <c r="K73" s="12">
        <f>J73</f>
        <v>5000</v>
      </c>
      <c r="L73" s="4">
        <f>K73/34000</f>
        <v>0.14705882352941177</v>
      </c>
      <c r="P73" s="11" t="s">
        <v>67</v>
      </c>
      <c r="R73" s="1">
        <v>60000</v>
      </c>
      <c r="V73" t="s">
        <v>111</v>
      </c>
      <c r="W73" s="21">
        <v>52095.03</v>
      </c>
      <c r="X73" s="21">
        <v>61145.17</v>
      </c>
      <c r="Y73" s="21">
        <f t="shared" si="7"/>
        <v>-9050.14</v>
      </c>
    </row>
    <row r="74" spans="1:25" x14ac:dyDescent="0.25">
      <c r="B74" s="11" t="s">
        <v>50</v>
      </c>
      <c r="D74" s="1">
        <f>D73*0.25</f>
        <v>12500</v>
      </c>
      <c r="P74" s="11" t="s">
        <v>50</v>
      </c>
      <c r="R74" s="1">
        <f>R73*0.25</f>
        <v>15000</v>
      </c>
    </row>
    <row r="75" spans="1:25" x14ac:dyDescent="0.25">
      <c r="B75" s="11" t="s">
        <v>147</v>
      </c>
      <c r="D75" s="1">
        <v>10000</v>
      </c>
      <c r="P75" s="11" t="s">
        <v>76</v>
      </c>
      <c r="R75" s="1">
        <v>1000</v>
      </c>
    </row>
    <row r="76" spans="1:25" x14ac:dyDescent="0.25">
      <c r="B76" s="11" t="s">
        <v>146</v>
      </c>
      <c r="D76" s="1">
        <v>12000</v>
      </c>
      <c r="P76" s="11" t="s">
        <v>69</v>
      </c>
      <c r="R76" s="1">
        <v>10000</v>
      </c>
    </row>
    <row r="77" spans="1:25" x14ac:dyDescent="0.25">
      <c r="D77" s="6">
        <f>SUM(D71:D76)</f>
        <v>126000</v>
      </c>
      <c r="E77" s="12">
        <f>D77</f>
        <v>126000</v>
      </c>
      <c r="F77" s="4">
        <f>E77*100/$D$6</f>
        <v>15.392508978963571</v>
      </c>
      <c r="G77" s="4">
        <f>D77-J29</f>
        <v>74900</v>
      </c>
      <c r="H77" s="11" t="s">
        <v>134</v>
      </c>
      <c r="I77" s="11" t="s">
        <v>23</v>
      </c>
      <c r="J77" s="1">
        <v>2000</v>
      </c>
      <c r="R77" s="6">
        <f>SUM(R71:R76)</f>
        <v>96000</v>
      </c>
      <c r="S77" s="12">
        <f>R77</f>
        <v>96000</v>
      </c>
      <c r="T77" s="4">
        <f>S77/34000</f>
        <v>2.8235294117647061</v>
      </c>
    </row>
    <row r="78" spans="1:25" x14ac:dyDescent="0.25">
      <c r="D78" s="7"/>
      <c r="H78" s="11" t="s">
        <v>135</v>
      </c>
      <c r="J78" s="6">
        <f>SUM(J77:J77)</f>
        <v>2000</v>
      </c>
      <c r="K78" s="12">
        <f>J78</f>
        <v>2000</v>
      </c>
      <c r="L78" s="4">
        <f>K78/34000</f>
        <v>5.8823529411764705E-2</v>
      </c>
      <c r="R78" s="7"/>
    </row>
    <row r="79" spans="1:25" x14ac:dyDescent="0.25">
      <c r="A79" s="16" t="s">
        <v>8</v>
      </c>
      <c r="B79" s="11" t="s">
        <v>71</v>
      </c>
      <c r="D79" s="7">
        <v>2400</v>
      </c>
      <c r="E79" s="12">
        <f>D79</f>
        <v>2400</v>
      </c>
      <c r="F79" s="4">
        <f>E79*100/$D$6</f>
        <v>0.29319064721835375</v>
      </c>
      <c r="J79" s="7"/>
      <c r="O79" s="16" t="s">
        <v>8</v>
      </c>
      <c r="P79" s="11" t="s">
        <v>71</v>
      </c>
      <c r="R79" s="7">
        <v>2400</v>
      </c>
      <c r="S79" s="12">
        <f>R79</f>
        <v>2400</v>
      </c>
      <c r="T79" s="4">
        <f>S79/34000</f>
        <v>7.0588235294117646E-2</v>
      </c>
    </row>
    <row r="80" spans="1:25" x14ac:dyDescent="0.25">
      <c r="A80" s="16" t="s">
        <v>139</v>
      </c>
      <c r="B80" s="11" t="s">
        <v>78</v>
      </c>
      <c r="D80" s="1">
        <v>5000</v>
      </c>
      <c r="E80" s="12">
        <f t="shared" ref="E80:E83" si="9">D80</f>
        <v>5000</v>
      </c>
      <c r="F80" s="4">
        <f t="shared" ref="F80:F83" si="10">E80*100/$D$6</f>
        <v>0.61081384837157027</v>
      </c>
      <c r="J80" s="7"/>
      <c r="K80" s="18">
        <f>SUM(K18:K79)</f>
        <v>559300</v>
      </c>
      <c r="L80" s="19">
        <f>SUM(L18:L79)</f>
        <v>16.45</v>
      </c>
      <c r="M80" s="20"/>
      <c r="O80" s="16" t="s">
        <v>13</v>
      </c>
      <c r="P80" s="11" t="s">
        <v>78</v>
      </c>
      <c r="R80" s="1">
        <v>5000</v>
      </c>
      <c r="S80" s="12">
        <f t="shared" ref="S80:S83" si="11">R80</f>
        <v>5000</v>
      </c>
      <c r="T80" s="4">
        <f>S80/34000</f>
        <v>0.14705882352941177</v>
      </c>
    </row>
    <row r="81" spans="1:20" x14ac:dyDescent="0.25">
      <c r="A81" s="16" t="s">
        <v>64</v>
      </c>
      <c r="B81" s="11" t="s">
        <v>80</v>
      </c>
      <c r="D81" s="1">
        <v>15000</v>
      </c>
      <c r="E81" s="12">
        <f t="shared" si="9"/>
        <v>15000</v>
      </c>
      <c r="F81" s="4">
        <f t="shared" si="10"/>
        <v>1.8324415451147109</v>
      </c>
      <c r="G81" s="20"/>
      <c r="O81" s="16" t="s">
        <v>64</v>
      </c>
      <c r="P81" s="11" t="s">
        <v>80</v>
      </c>
      <c r="R81" s="1">
        <v>15000</v>
      </c>
      <c r="S81" s="12">
        <f t="shared" si="11"/>
        <v>15000</v>
      </c>
      <c r="T81" s="4">
        <f>S81/34000</f>
        <v>0.44117647058823528</v>
      </c>
    </row>
    <row r="82" spans="1:20" x14ac:dyDescent="0.25">
      <c r="A82" s="16" t="s">
        <v>20</v>
      </c>
      <c r="B82" s="11" t="s">
        <v>85</v>
      </c>
      <c r="D82" s="1">
        <v>4000</v>
      </c>
      <c r="E82" s="12">
        <f t="shared" si="9"/>
        <v>4000</v>
      </c>
      <c r="F82" s="4">
        <f t="shared" si="10"/>
        <v>0.48865107869725621</v>
      </c>
      <c r="O82" s="16" t="s">
        <v>20</v>
      </c>
      <c r="P82" s="11" t="s">
        <v>85</v>
      </c>
      <c r="R82" s="1">
        <v>4000</v>
      </c>
      <c r="S82" s="12">
        <f t="shared" si="11"/>
        <v>4000</v>
      </c>
      <c r="T82" s="4">
        <f>S82/34000</f>
        <v>0.11764705882352941</v>
      </c>
    </row>
    <row r="83" spans="1:20" x14ac:dyDescent="0.25">
      <c r="A83" s="16" t="s">
        <v>77</v>
      </c>
      <c r="B83" s="11" t="s">
        <v>86</v>
      </c>
      <c r="D83" s="1">
        <v>50000</v>
      </c>
      <c r="E83" s="12">
        <f t="shared" si="9"/>
        <v>50000</v>
      </c>
      <c r="F83" s="4">
        <f t="shared" si="10"/>
        <v>6.1081384837157024</v>
      </c>
      <c r="G83" s="4">
        <f>D83-J77</f>
        <v>48000</v>
      </c>
      <c r="H83" s="11" t="s">
        <v>140</v>
      </c>
      <c r="J83" s="1">
        <v>70000</v>
      </c>
      <c r="O83" s="16" t="s">
        <v>77</v>
      </c>
      <c r="P83" s="11" t="s">
        <v>86</v>
      </c>
      <c r="R83" s="1">
        <v>6000</v>
      </c>
      <c r="S83" s="12">
        <f t="shared" si="11"/>
        <v>6000</v>
      </c>
      <c r="T83" s="4">
        <f>S83/34000</f>
        <v>0.17647058823529413</v>
      </c>
    </row>
    <row r="84" spans="1:20" x14ac:dyDescent="0.25">
      <c r="D84" s="6">
        <f>SUM(D79:D83)</f>
        <v>76400</v>
      </c>
      <c r="E84" s="11"/>
      <c r="F84" s="11"/>
      <c r="J84" s="1">
        <v>50000</v>
      </c>
      <c r="R84" s="6">
        <f>SUM(R79:R83)</f>
        <v>32400</v>
      </c>
      <c r="S84" s="11"/>
      <c r="T84" s="11"/>
    </row>
    <row r="85" spans="1:20" x14ac:dyDescent="0.25">
      <c r="J85" s="1">
        <v>35000</v>
      </c>
    </row>
    <row r="86" spans="1:20" x14ac:dyDescent="0.25">
      <c r="J86" s="1">
        <v>5000</v>
      </c>
      <c r="L86" s="20"/>
      <c r="M86" s="20"/>
    </row>
    <row r="87" spans="1:20" x14ac:dyDescent="0.25">
      <c r="A87" s="16" t="s">
        <v>70</v>
      </c>
      <c r="B87" s="11" t="s">
        <v>106</v>
      </c>
      <c r="D87" s="1">
        <v>20000</v>
      </c>
      <c r="G87" s="20"/>
      <c r="O87" s="16" t="s">
        <v>70</v>
      </c>
      <c r="P87" s="11" t="s">
        <v>106</v>
      </c>
      <c r="R87" s="1">
        <v>20000</v>
      </c>
    </row>
    <row r="88" spans="1:20" x14ac:dyDescent="0.25">
      <c r="A88" s="16"/>
      <c r="B88" s="11" t="s">
        <v>73</v>
      </c>
      <c r="D88" s="1">
        <v>20000</v>
      </c>
      <c r="O88" s="16"/>
      <c r="P88" s="11" t="s">
        <v>73</v>
      </c>
      <c r="R88" s="1">
        <v>20000</v>
      </c>
    </row>
    <row r="89" spans="1:20" x14ac:dyDescent="0.25">
      <c r="B89" s="11" t="s">
        <v>45</v>
      </c>
      <c r="D89" s="1">
        <v>10000</v>
      </c>
      <c r="P89" s="11" t="s">
        <v>45</v>
      </c>
      <c r="R89" s="1">
        <v>10000</v>
      </c>
    </row>
    <row r="90" spans="1:20" x14ac:dyDescent="0.25">
      <c r="D90" s="6">
        <f>SUM(D87:D89)</f>
        <v>50000</v>
      </c>
      <c r="E90" s="12">
        <f>D90</f>
        <v>50000</v>
      </c>
      <c r="F90" s="4">
        <f t="shared" ref="F90" si="12">E90*100/$D$6</f>
        <v>6.1081384837157024</v>
      </c>
      <c r="G90" s="4">
        <f>D90-J64-J67</f>
        <v>-52000</v>
      </c>
      <c r="H90" s="11" t="s">
        <v>136</v>
      </c>
      <c r="R90" s="6">
        <f>SUM(R87:R89)</f>
        <v>50000</v>
      </c>
      <c r="S90" s="12">
        <f>R90</f>
        <v>50000</v>
      </c>
      <c r="T90" s="4">
        <f>S90/34000</f>
        <v>1.4705882352941178</v>
      </c>
    </row>
    <row r="92" spans="1:20" x14ac:dyDescent="0.25">
      <c r="A92" s="11" t="s">
        <v>7</v>
      </c>
      <c r="D92" s="7"/>
      <c r="E92" s="18">
        <f>SUM(E22:E91)</f>
        <v>818580</v>
      </c>
      <c r="F92" s="18">
        <f>SUM(F22:F91)</f>
        <v>100</v>
      </c>
      <c r="G92" s="18">
        <f>SUM(G22:G91)</f>
        <v>261380</v>
      </c>
      <c r="O92" s="11" t="s">
        <v>7</v>
      </c>
      <c r="R92" s="7"/>
      <c r="S92" s="18">
        <f>SUM(S22:S91)</f>
        <v>682500</v>
      </c>
      <c r="T92" s="19">
        <f>SUM(T22:T91)</f>
        <v>20.073529411764703</v>
      </c>
    </row>
    <row r="94" spans="1:20" x14ac:dyDescent="0.25">
      <c r="A94" s="16" t="s">
        <v>79</v>
      </c>
      <c r="O94" s="16" t="s">
        <v>79</v>
      </c>
    </row>
    <row r="95" spans="1:20" x14ac:dyDescent="0.25">
      <c r="A95" s="11" t="s">
        <v>81</v>
      </c>
      <c r="B95" s="11" t="s">
        <v>82</v>
      </c>
      <c r="D95" s="1">
        <v>1000000</v>
      </c>
      <c r="O95" s="11" t="s">
        <v>81</v>
      </c>
      <c r="P95" s="11" t="s">
        <v>82</v>
      </c>
      <c r="R95" s="1">
        <v>1000000</v>
      </c>
    </row>
    <row r="96" spans="1:20" x14ac:dyDescent="0.25">
      <c r="B96" s="11" t="s">
        <v>56</v>
      </c>
      <c r="D96" s="1">
        <v>40000</v>
      </c>
      <c r="P96" s="11" t="s">
        <v>56</v>
      </c>
      <c r="R96" s="1">
        <v>40000</v>
      </c>
    </row>
    <row r="97" spans="2:20" x14ac:dyDescent="0.25">
      <c r="B97" s="11" t="s">
        <v>37</v>
      </c>
      <c r="D97" s="1">
        <v>40000</v>
      </c>
      <c r="P97" s="11" t="s">
        <v>37</v>
      </c>
      <c r="R97" s="1">
        <v>40000</v>
      </c>
    </row>
    <row r="98" spans="2:20" x14ac:dyDescent="0.25">
      <c r="B98" s="11" t="s">
        <v>83</v>
      </c>
      <c r="D98" s="1">
        <v>5000</v>
      </c>
      <c r="F98" s="20"/>
      <c r="P98" s="11" t="s">
        <v>83</v>
      </c>
      <c r="R98" s="1">
        <v>5000</v>
      </c>
      <c r="T98" s="20"/>
    </row>
    <row r="146" spans="4:20" x14ac:dyDescent="0.25">
      <c r="D146" s="11"/>
      <c r="E146" s="11"/>
      <c r="F146" s="11"/>
      <c r="G146" s="11"/>
      <c r="J146" s="11"/>
      <c r="K146" s="11"/>
      <c r="L146" s="11"/>
      <c r="M146" s="11"/>
      <c r="R146" s="11"/>
      <c r="S146" s="11"/>
      <c r="T146" s="11"/>
    </row>
    <row r="147" spans="4:20" x14ac:dyDescent="0.25">
      <c r="D147" s="11"/>
      <c r="E147" s="11"/>
      <c r="F147" s="11"/>
      <c r="G147" s="11"/>
      <c r="R147" s="11"/>
      <c r="S147" s="11"/>
      <c r="T147" s="11"/>
    </row>
    <row r="195" spans="4:20" x14ac:dyDescent="0.25">
      <c r="D195" s="11"/>
      <c r="E195" s="11"/>
      <c r="F195" s="11"/>
      <c r="G195" s="11"/>
      <c r="J195" s="11"/>
      <c r="K195" s="11"/>
      <c r="L195" s="11"/>
      <c r="M195" s="11"/>
      <c r="R195" s="11"/>
      <c r="S195" s="11"/>
      <c r="T195" s="11"/>
    </row>
    <row r="196" spans="4:20" x14ac:dyDescent="0.25">
      <c r="D196" s="11"/>
      <c r="E196" s="11"/>
      <c r="F196" s="11"/>
      <c r="G196" s="11"/>
      <c r="R196" s="11"/>
      <c r="S196" s="11"/>
      <c r="T196" s="11"/>
    </row>
    <row r="199" spans="4:20" x14ac:dyDescent="0.25">
      <c r="D199" s="11"/>
      <c r="E199" s="11"/>
      <c r="F199" s="11"/>
      <c r="G199" s="11"/>
      <c r="J199" s="11"/>
      <c r="K199" s="11"/>
      <c r="L199" s="11"/>
      <c r="M199" s="11"/>
      <c r="R199" s="11"/>
      <c r="S199" s="11"/>
      <c r="T199" s="11"/>
    </row>
    <row r="200" spans="4:20" x14ac:dyDescent="0.25">
      <c r="D200" s="11"/>
      <c r="E200" s="11"/>
      <c r="F200" s="11"/>
      <c r="G200" s="11"/>
      <c r="R200" s="11"/>
      <c r="S200" s="11"/>
      <c r="T200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Swanhild</dc:creator>
  <cp:lastModifiedBy>Swanhild</cp:lastModifiedBy>
  <dcterms:created xsi:type="dcterms:W3CDTF">2013-08-28T07:00:17Z</dcterms:created>
  <dcterms:modified xsi:type="dcterms:W3CDTF">2013-10-16T19:25:21Z</dcterms:modified>
</cp:coreProperties>
</file>