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tabRatio="500" activeTab="0"/>
  </bookViews>
  <sheets>
    <sheet name="Öffentlich" sheetId="1" r:id="rId1"/>
  </sheets>
  <definedNames>
    <definedName name="__shared_3_0_0">"SUM([.A1:.L1])"</definedName>
    <definedName name="__shared_3_1_0">"SUM([.A1:.F1])/6"</definedName>
    <definedName name="__shared_3_2_0">"[.A1]*[.$R$4]"</definedName>
    <definedName name="__shared_3_3_0">"([.A1]+[.C1])*[.$S$4]"</definedName>
    <definedName name="__shared_3_4_0">"[.D1]+[.C1]+[.A1]"</definedName>
    <definedName name="__shared_3_5_0">"SUM([.A1:.A10])"</definedName>
  </definedNames>
  <calcPr fullCalcOnLoad="1"/>
</workbook>
</file>

<file path=xl/sharedStrings.xml><?xml version="1.0" encoding="utf-8"?>
<sst xmlns="http://schemas.openxmlformats.org/spreadsheetml/2006/main" count="100" uniqueCount="83">
  <si>
    <t>Bund</t>
  </si>
  <si>
    <t>Grundversorgung</t>
  </si>
  <si>
    <t>Summme</t>
  </si>
  <si>
    <t>Gesamteinnahmen</t>
  </si>
  <si>
    <t>Gesamtkosten</t>
  </si>
  <si>
    <t>Ergebnis</t>
  </si>
  <si>
    <t>Einnahmen</t>
  </si>
  <si>
    <t>Beiträge</t>
  </si>
  <si>
    <t>Durchschnittlich</t>
  </si>
  <si>
    <t>20 x 40% x 75%</t>
  </si>
  <si>
    <t>20  x 40% x 50%</t>
  </si>
  <si>
    <t>20  x 40% x 25%</t>
  </si>
  <si>
    <t>Bundesmitglieder</t>
  </si>
  <si>
    <t>Part.finanzierung</t>
  </si>
  <si>
    <t>Rückzahlung Pshop</t>
  </si>
  <si>
    <t>Übertrag aus Vorjahren</t>
  </si>
  <si>
    <t>Spenden</t>
  </si>
  <si>
    <t>Gesamt</t>
  </si>
  <si>
    <t>Ausgaben</t>
  </si>
  <si>
    <t>Personal</t>
  </si>
  <si>
    <t>Gehälter</t>
  </si>
  <si>
    <t>Weiterbelastung an LVs (25,- /h für Buchhaltung)</t>
  </si>
  <si>
    <t>Personalabteilung</t>
  </si>
  <si>
    <t>Bundesparteitage</t>
  </si>
  <si>
    <t>Anzahl:</t>
  </si>
  <si>
    <t>Nebenkosten</t>
  </si>
  <si>
    <t>Halle</t>
  </si>
  <si>
    <t>Technik</t>
  </si>
  <si>
    <t>Presseteam</t>
  </si>
  <si>
    <t>Reisekosten</t>
  </si>
  <si>
    <t>Sonstiges auf Parteitag</t>
  </si>
  <si>
    <t>Sonstiges (Lager,...)</t>
  </si>
  <si>
    <t>Bundesvorstand</t>
  </si>
  <si>
    <t>Bundesweite Veranstaltungen</t>
  </si>
  <si>
    <t>Polgf-Runde bundesweite Veranstaltungen</t>
  </si>
  <si>
    <t>Verwaltung</t>
  </si>
  <si>
    <t>Rahmenvertrag Olof-Palme-Haus</t>
  </si>
  <si>
    <t>Internet Olof-Palme-Haus</t>
  </si>
  <si>
    <t>Verwaltungstreffen</t>
  </si>
  <si>
    <t>Marina Kassel</t>
  </si>
  <si>
    <t>DSB</t>
  </si>
  <si>
    <t>Mitgliederbetreuung</t>
  </si>
  <si>
    <t>Versicherungen Vereinshaftpflicht</t>
  </si>
  <si>
    <t>Öffentlichkeitsarbeit</t>
  </si>
  <si>
    <t>Bundespressetreffen</t>
  </si>
  <si>
    <t>CleverReach</t>
  </si>
  <si>
    <t>Bundesgeschäftsstelle</t>
  </si>
  <si>
    <t>Miete</t>
  </si>
  <si>
    <t>Weiterbelastung an LV Berlin</t>
  </si>
  <si>
    <t>Lager Unterlagen</t>
  </si>
  <si>
    <t>Porto</t>
  </si>
  <si>
    <t>Telefon</t>
  </si>
  <si>
    <t>Werbemittel</t>
  </si>
  <si>
    <t>Büromaterial</t>
  </si>
  <si>
    <t>Sonstige Ausgaben</t>
  </si>
  <si>
    <t>Buchhaltung</t>
  </si>
  <si>
    <t>Wirtschaftsprüfer</t>
  </si>
  <si>
    <t>Beratung Buchhaltung/Steuer</t>
  </si>
  <si>
    <t>Porto/Bürobedarf (Zuwendungsbestätigungen,...)</t>
  </si>
  <si>
    <t>Zinsen/Kontoführung</t>
  </si>
  <si>
    <t>Sage (Buchhaltung / Mitgliederverwaltung)</t>
  </si>
  <si>
    <t>Lizenzgebühr/Wartung</t>
  </si>
  <si>
    <t>Rücklagen Update/CRM-Lizenzen</t>
  </si>
  <si>
    <t>BundesIT</t>
  </si>
  <si>
    <t>Anteil Grundversorgung an IT</t>
  </si>
  <si>
    <t>Housing</t>
  </si>
  <si>
    <t>Domains/Zertifikate</t>
  </si>
  <si>
    <t>Treffen/Reisekosten</t>
  </si>
  <si>
    <t>Anschaffungen/Garantieverlängerungen</t>
  </si>
  <si>
    <t>Redmine</t>
  </si>
  <si>
    <t>Recht</t>
  </si>
  <si>
    <t>Kosten Rechtsberatung/Rechtsstreitigkeiten</t>
  </si>
  <si>
    <t>BSG</t>
  </si>
  <si>
    <t>Internationales</t>
  </si>
  <si>
    <t>Flaschenpost</t>
  </si>
  <si>
    <t>Reisekosten (Themen-)Beauftragte</t>
  </si>
  <si>
    <t>Übertrag aus Vojahr</t>
  </si>
  <si>
    <t>Wahlkampf</t>
  </si>
  <si>
    <t>4200 ganzes Jahr</t>
  </si>
  <si>
    <t>PPINT</t>
  </si>
  <si>
    <t>Beiträge PPEU/</t>
  </si>
  <si>
    <t xml:space="preserve">Pshop </t>
  </si>
  <si>
    <t>Pflege und Wartung PRM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</si>
</sst>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0\ ;[Red]\-0\ "/>
    <numFmt numFmtId="168" formatCode="#,##0.00&quot; € &quot;;\-#,##0.00&quot; € &quot;;\-#&quot; € &quot;;@\ "/>
    <numFmt numFmtId="169" formatCode="#,##0.00_ ;\-#,##0.00\ "/>
  </numFmts>
  <fonts count="40">
    <font>
      <sz val="11"/>
      <color indexed="8"/>
      <name val="Calibri"/>
      <family val="0"/>
    </font>
    <font>
      <sz val="10"/>
      <name val="Arial"/>
      <family val="0"/>
    </font>
    <font>
      <b/>
      <i/>
      <u val="single"/>
      <sz val="11"/>
      <color indexed="8"/>
      <name val="Calibri"/>
      <family val="0"/>
    </font>
    <font>
      <b/>
      <i/>
      <sz val="16"/>
      <color indexed="8"/>
      <name val="Calibri"/>
      <family val="0"/>
    </font>
    <font>
      <sz val="11"/>
      <color indexed="9"/>
      <name val="Calibri"/>
      <family val="0"/>
    </font>
    <font>
      <sz val="11"/>
      <color indexed="57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1"/>
      <color indexed="57"/>
      <name val="Calibri"/>
      <family val="0"/>
    </font>
    <font>
      <b/>
      <sz val="11"/>
      <color indexed="10"/>
      <name val="Calibri"/>
      <family val="0"/>
    </font>
    <font>
      <b/>
      <sz val="11"/>
      <color indexed="9"/>
      <name val="Calibri"/>
      <family val="0"/>
    </font>
    <font>
      <i/>
      <sz val="10"/>
      <color indexed="8"/>
      <name val="Calibri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1" fillId="0" borderId="0" applyFill="0" applyBorder="0" applyAlignment="0" applyProtection="0"/>
    <xf numFmtId="0" fontId="29" fillId="27" borderId="2" applyNumberFormat="0" applyAlignment="0" applyProtection="0"/>
    <xf numFmtId="0" fontId="2" fillId="0" borderId="0" applyBorder="0" applyProtection="0">
      <alignment/>
    </xf>
    <xf numFmtId="166" fontId="2" fillId="0" borderId="0" applyBorder="0" applyProtection="0">
      <alignment/>
    </xf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" fillId="0" borderId="0" applyBorder="0" applyProtection="0">
      <alignment horizontal="center"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Border="0" applyProtection="0">
      <alignment horizontal="center" textRotation="90"/>
    </xf>
    <xf numFmtId="0" fontId="37" fillId="0" borderId="7" applyNumberFormat="0" applyFill="0" applyAlignment="0" applyProtection="0"/>
    <xf numFmtId="168" fontId="0" fillId="0" borderId="0" applyBorder="0" applyProtection="0">
      <alignment/>
    </xf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8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/>
    </xf>
    <xf numFmtId="167" fontId="6" fillId="0" borderId="18" xfId="0" applyNumberFormat="1" applyFont="1" applyBorder="1" applyAlignment="1">
      <alignment/>
    </xf>
    <xf numFmtId="167" fontId="6" fillId="0" borderId="19" xfId="0" applyNumberFormat="1" applyFont="1" applyBorder="1" applyAlignment="1">
      <alignment/>
    </xf>
    <xf numFmtId="0" fontId="7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 horizontal="center"/>
    </xf>
    <xf numFmtId="0" fontId="6" fillId="0" borderId="20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6" fillId="0" borderId="24" xfId="0" applyNumberFormat="1" applyFont="1" applyBorder="1" applyAlignment="1">
      <alignment/>
    </xf>
    <xf numFmtId="168" fontId="0" fillId="0" borderId="25" xfId="59" applyNumberFormat="1" applyFill="1" applyBorder="1" applyAlignment="1">
      <alignment/>
    </xf>
    <xf numFmtId="166" fontId="0" fillId="0" borderId="26" xfId="0" applyNumberFormat="1" applyBorder="1" applyAlignment="1">
      <alignment/>
    </xf>
    <xf numFmtId="0" fontId="6" fillId="0" borderId="27" xfId="0" applyNumberFormat="1" applyFont="1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28" xfId="0" applyNumberFormat="1" applyBorder="1" applyAlignment="1">
      <alignment/>
    </xf>
    <xf numFmtId="168" fontId="0" fillId="0" borderId="29" xfId="59" applyNumberFormat="1" applyFill="1" applyBorder="1" applyAlignment="1">
      <alignment/>
    </xf>
    <xf numFmtId="0" fontId="6" fillId="0" borderId="24" xfId="0" applyNumberFormat="1" applyFont="1" applyBorder="1" applyAlignment="1">
      <alignment horizontal="right"/>
    </xf>
    <xf numFmtId="0" fontId="0" fillId="0" borderId="30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168" fontId="9" fillId="0" borderId="32" xfId="59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8" fontId="9" fillId="0" borderId="33" xfId="59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0" fillId="0" borderId="24" xfId="0" applyNumberFormat="1" applyBorder="1" applyAlignment="1">
      <alignment vertical="center" wrapText="1"/>
    </xf>
    <xf numFmtId="0" fontId="0" fillId="0" borderId="0" xfId="0" applyNumberFormat="1" applyFont="1" applyAlignment="1">
      <alignment horizontal="right" vertical="center"/>
    </xf>
    <xf numFmtId="168" fontId="0" fillId="0" borderId="25" xfId="59" applyNumberFormat="1" applyFill="1" applyBorder="1" applyAlignment="1">
      <alignment vertical="center"/>
    </xf>
    <xf numFmtId="168" fontId="0" fillId="0" borderId="26" xfId="59" applyNumberFormat="1" applyFill="1" applyBorder="1" applyAlignment="1">
      <alignment vertical="center"/>
    </xf>
    <xf numFmtId="0" fontId="0" fillId="0" borderId="24" xfId="0" applyNumberFormat="1" applyBorder="1" applyAlignment="1">
      <alignment/>
    </xf>
    <xf numFmtId="0" fontId="0" fillId="0" borderId="28" xfId="0" applyNumberFormat="1" applyFont="1" applyBorder="1" applyAlignment="1">
      <alignment horizontal="right" wrapText="1"/>
    </xf>
    <xf numFmtId="168" fontId="5" fillId="0" borderId="29" xfId="59" applyNumberFormat="1" applyFont="1" applyFill="1" applyBorder="1" applyAlignment="1">
      <alignment vertical="center"/>
    </xf>
    <xf numFmtId="168" fontId="5" fillId="0" borderId="26" xfId="59" applyNumberFormat="1" applyFont="1" applyFill="1" applyBorder="1" applyAlignment="1">
      <alignment vertical="center"/>
    </xf>
    <xf numFmtId="0" fontId="0" fillId="0" borderId="30" xfId="0" applyNumberFormat="1" applyBorder="1" applyAlignment="1">
      <alignment vertical="center" wrapText="1"/>
    </xf>
    <xf numFmtId="168" fontId="10" fillId="0" borderId="32" xfId="59" applyNumberFormat="1" applyFont="1" applyFill="1" applyBorder="1" applyAlignment="1">
      <alignment/>
    </xf>
    <xf numFmtId="168" fontId="10" fillId="0" borderId="33" xfId="59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30" xfId="0" applyNumberFormat="1" applyBorder="1" applyAlignment="1">
      <alignment/>
    </xf>
    <xf numFmtId="0" fontId="0" fillId="0" borderId="0" xfId="0" applyNumberFormat="1" applyAlignment="1">
      <alignment vertical="center" wrapText="1"/>
    </xf>
    <xf numFmtId="168" fontId="0" fillId="0" borderId="26" xfId="59" applyNumberFormat="1" applyFill="1" applyBorder="1" applyAlignment="1">
      <alignment/>
    </xf>
    <xf numFmtId="166" fontId="0" fillId="0" borderId="0" xfId="59" applyNumberFormat="1" applyFill="1" applyAlignment="1">
      <alignment/>
    </xf>
    <xf numFmtId="0" fontId="0" fillId="0" borderId="23" xfId="0" applyNumberFormat="1" applyBorder="1" applyAlignment="1">
      <alignment/>
    </xf>
    <xf numFmtId="0" fontId="0" fillId="0" borderId="21" xfId="0" applyNumberFormat="1" applyFont="1" applyFill="1" applyBorder="1" applyAlignment="1">
      <alignment horizontal="right"/>
    </xf>
    <xf numFmtId="0" fontId="6" fillId="0" borderId="20" xfId="0" applyNumberFormat="1" applyFont="1" applyBorder="1" applyAlignment="1">
      <alignment horizontal="right" wrapText="1"/>
    </xf>
    <xf numFmtId="10" fontId="0" fillId="0" borderId="21" xfId="0" applyNumberFormat="1" applyBorder="1" applyAlignment="1">
      <alignment/>
    </xf>
    <xf numFmtId="168" fontId="0" fillId="0" borderId="22" xfId="59" applyNumberFormat="1" applyFill="1" applyBorder="1" applyAlignment="1">
      <alignment/>
    </xf>
    <xf numFmtId="168" fontId="0" fillId="0" borderId="22" xfId="59" applyNumberFormat="1" applyFont="1" applyFill="1" applyBorder="1" applyAlignment="1">
      <alignment/>
    </xf>
    <xf numFmtId="0" fontId="0" fillId="0" borderId="21" xfId="0" applyNumberFormat="1" applyFont="1" applyBorder="1" applyAlignment="1">
      <alignment horizontal="right" wrapText="1"/>
    </xf>
    <xf numFmtId="0" fontId="0" fillId="0" borderId="0" xfId="0" applyNumberFormat="1" applyFont="1" applyAlignment="1">
      <alignment horizontal="right"/>
    </xf>
    <xf numFmtId="0" fontId="0" fillId="0" borderId="21" xfId="0" applyNumberFormat="1" applyBorder="1" applyAlignment="1">
      <alignment horizontal="right"/>
    </xf>
    <xf numFmtId="0" fontId="0" fillId="0" borderId="24" xfId="0" applyNumberFormat="1" applyFill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/>
    </xf>
    <xf numFmtId="0" fontId="0" fillId="0" borderId="31" xfId="0" applyNumberFormat="1" applyBorder="1" applyAlignment="1">
      <alignment/>
    </xf>
    <xf numFmtId="168" fontId="0" fillId="0" borderId="32" xfId="59" applyNumberForma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2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1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2"/>
  <sheetViews>
    <sheetView tabSelected="1" zoomScale="90" zoomScaleNormal="90" zoomScalePageLayoutView="0" workbookViewId="0" topLeftCell="A1">
      <pane ySplit="1665" topLeftCell="A7" activePane="bottomLeft" state="split"/>
      <selection pane="topLeft" activeCell="B3" sqref="B3"/>
      <selection pane="bottomLeft" activeCell="C19" sqref="C19"/>
    </sheetView>
  </sheetViews>
  <sheetFormatPr defaultColWidth="10.7109375" defaultRowHeight="15" customHeight="1"/>
  <cols>
    <col min="1" max="1" width="34.8515625" style="1" customWidth="1"/>
    <col min="2" max="2" width="50.140625" style="2" customWidth="1"/>
    <col min="3" max="3" width="8.7109375" style="1" customWidth="1"/>
    <col min="4" max="4" width="17.140625" style="1" customWidth="1"/>
    <col min="5" max="5" width="4.00390625" style="3" customWidth="1"/>
    <col min="6" max="6" width="28.7109375" style="4" customWidth="1"/>
    <col min="7" max="7" width="4.00390625" style="3" customWidth="1"/>
    <col min="8" max="8" width="28.7109375" style="4" customWidth="1"/>
    <col min="9" max="9" width="4.00390625" style="3" customWidth="1"/>
    <col min="10" max="11" width="10.7109375" style="1" customWidth="1"/>
    <col min="12" max="16384" width="10.7109375" style="1" customWidth="1"/>
  </cols>
  <sheetData>
    <row r="1" spans="1:8" ht="15.75" customHeight="1">
      <c r="A1" s="2"/>
      <c r="D1" s="5" t="s">
        <v>0</v>
      </c>
      <c r="E1" s="6"/>
      <c r="F1" s="7" t="s">
        <v>1</v>
      </c>
      <c r="H1" s="7" t="s">
        <v>2</v>
      </c>
    </row>
    <row r="2" spans="1:8" ht="15" customHeight="1">
      <c r="A2" s="8" t="s">
        <v>3</v>
      </c>
      <c r="B2" s="9"/>
      <c r="C2" s="9"/>
      <c r="D2" s="10">
        <f>SUM(E10:E23)</f>
        <v>240943.35</v>
      </c>
      <c r="F2" s="11">
        <v>177838</v>
      </c>
      <c r="H2" s="11">
        <f>D2+F2</f>
        <v>418781.35</v>
      </c>
    </row>
    <row r="3" spans="1:8" ht="15.75" customHeight="1">
      <c r="A3" s="12" t="s">
        <v>4</v>
      </c>
      <c r="B3" s="13"/>
      <c r="D3" s="14">
        <f>SUM(E25:E142)</f>
        <v>240943.5</v>
      </c>
      <c r="F3" s="15">
        <f>SUM(F30+F55+F67+F76+F100+F108+F118)</f>
        <v>177838</v>
      </c>
      <c r="H3" s="11">
        <f>D3+F3</f>
        <v>418781.5</v>
      </c>
    </row>
    <row r="4" spans="1:8" ht="16.5" customHeight="1">
      <c r="A4" s="16" t="s">
        <v>5</v>
      </c>
      <c r="B4" s="17"/>
      <c r="C4" s="17"/>
      <c r="D4" s="18">
        <f>D2-D3</f>
        <v>-0.14999999999417923</v>
      </c>
      <c r="F4" s="19">
        <f>F2-F3</f>
        <v>0</v>
      </c>
      <c r="H4" s="19">
        <f>H2-H3</f>
        <v>-0.15000000002328306</v>
      </c>
    </row>
    <row r="5" ht="15" customHeight="1">
      <c r="A5" s="2"/>
    </row>
    <row r="6" ht="15" customHeight="1">
      <c r="A6" s="2"/>
    </row>
    <row r="7" ht="15" customHeight="1">
      <c r="A7" s="2"/>
    </row>
    <row r="9" spans="1:4" ht="15.75" customHeight="1">
      <c r="A9" s="20" t="s">
        <v>6</v>
      </c>
      <c r="B9" s="21"/>
      <c r="C9" s="22"/>
      <c r="D9" s="22"/>
    </row>
    <row r="11" spans="1:8" ht="15" customHeight="1">
      <c r="A11" s="23" t="s">
        <v>7</v>
      </c>
      <c r="B11" s="24" t="s">
        <v>8</v>
      </c>
      <c r="C11" s="25">
        <v>60</v>
      </c>
      <c r="D11" s="26"/>
      <c r="F11" s="27"/>
      <c r="H11" s="27"/>
    </row>
    <row r="12" spans="1:8" ht="15" customHeight="1">
      <c r="A12" s="28"/>
      <c r="B12" s="68" t="s">
        <v>78</v>
      </c>
      <c r="C12" s="2"/>
      <c r="D12" s="29">
        <f>4200*C11*0.4</f>
        <v>100800</v>
      </c>
      <c r="F12" s="30">
        <v>0</v>
      </c>
      <c r="H12" s="30">
        <f aca="true" t="shared" si="0" ref="H12:H20">D12+F12</f>
        <v>100800</v>
      </c>
    </row>
    <row r="13" spans="1:8" ht="15" customHeight="1">
      <c r="A13" s="28"/>
      <c r="B13" s="2" t="s">
        <v>9</v>
      </c>
      <c r="C13" s="2"/>
      <c r="D13" s="29">
        <f>20*C11*0.4*0.75</f>
        <v>360</v>
      </c>
      <c r="F13" s="30">
        <v>0</v>
      </c>
      <c r="H13" s="30">
        <f t="shared" si="0"/>
        <v>360</v>
      </c>
    </row>
    <row r="14" spans="1:8" ht="15" customHeight="1">
      <c r="A14" s="28"/>
      <c r="B14" s="2" t="s">
        <v>10</v>
      </c>
      <c r="C14" s="2"/>
      <c r="D14" s="29">
        <f>20*C11*0.4*0.5</f>
        <v>240</v>
      </c>
      <c r="F14" s="30">
        <v>0</v>
      </c>
      <c r="H14" s="30">
        <f t="shared" si="0"/>
        <v>240</v>
      </c>
    </row>
    <row r="15" spans="1:8" ht="15" customHeight="1">
      <c r="A15" s="28"/>
      <c r="B15" s="2" t="s">
        <v>11</v>
      </c>
      <c r="C15" s="2"/>
      <c r="D15" s="29">
        <f>10*C11*0.4*0.25</f>
        <v>60</v>
      </c>
      <c r="F15" s="30">
        <v>0</v>
      </c>
      <c r="H15" s="30">
        <f t="shared" si="0"/>
        <v>60</v>
      </c>
    </row>
    <row r="16" spans="1:8" ht="15" customHeight="1">
      <c r="A16" s="31" t="s">
        <v>12</v>
      </c>
      <c r="B16" s="32">
        <v>24</v>
      </c>
      <c r="C16" s="33"/>
      <c r="D16" s="34">
        <f>B16*C11</f>
        <v>1440</v>
      </c>
      <c r="F16" s="30">
        <v>0</v>
      </c>
      <c r="H16" s="30">
        <f t="shared" si="0"/>
        <v>1440</v>
      </c>
    </row>
    <row r="17" spans="1:8" ht="15" customHeight="1">
      <c r="A17" s="31" t="s">
        <v>13</v>
      </c>
      <c r="B17" s="32"/>
      <c r="C17" s="33"/>
      <c r="D17" s="34">
        <v>61498.35</v>
      </c>
      <c r="F17" s="30">
        <v>97838</v>
      </c>
      <c r="H17" s="30">
        <f t="shared" si="0"/>
        <v>159336.35</v>
      </c>
    </row>
    <row r="18" spans="1:8" ht="15" customHeight="1">
      <c r="A18" s="31" t="s">
        <v>14</v>
      </c>
      <c r="B18" s="32"/>
      <c r="C18" s="33"/>
      <c r="D18" s="34">
        <v>4800</v>
      </c>
      <c r="F18" s="30">
        <v>0</v>
      </c>
      <c r="H18" s="30">
        <f t="shared" si="0"/>
        <v>4800</v>
      </c>
    </row>
    <row r="19" spans="1:8" ht="15" customHeight="1">
      <c r="A19" s="31" t="s">
        <v>15</v>
      </c>
      <c r="B19" s="32"/>
      <c r="C19" s="33"/>
      <c r="D19" s="34">
        <v>58745</v>
      </c>
      <c r="F19" s="30">
        <v>0</v>
      </c>
      <c r="H19" s="30">
        <f t="shared" si="0"/>
        <v>58745</v>
      </c>
    </row>
    <row r="20" spans="1:8" ht="15.75" customHeight="1">
      <c r="A20" s="35" t="s">
        <v>16</v>
      </c>
      <c r="D20" s="29">
        <v>13000</v>
      </c>
      <c r="F20" s="30">
        <v>0</v>
      </c>
      <c r="H20" s="30">
        <f t="shared" si="0"/>
        <v>13000</v>
      </c>
    </row>
    <row r="21" spans="1:9" ht="15.75" customHeight="1">
      <c r="A21" s="36"/>
      <c r="B21" s="37"/>
      <c r="C21" s="37" t="s">
        <v>17</v>
      </c>
      <c r="D21" s="38">
        <f>SUM(D12:D20)</f>
        <v>240943.35</v>
      </c>
      <c r="E21" s="39">
        <f>D21</f>
        <v>240943.35</v>
      </c>
      <c r="F21" s="40">
        <f>SUM(F12:F20)</f>
        <v>97838</v>
      </c>
      <c r="G21" s="39">
        <f>F21</f>
        <v>97838</v>
      </c>
      <c r="H21" s="40">
        <f>SUM(H12:H20)</f>
        <v>338781.35</v>
      </c>
      <c r="I21" s="39">
        <f>H21</f>
        <v>338781.35</v>
      </c>
    </row>
    <row r="24" spans="1:4" ht="15.75" customHeight="1">
      <c r="A24" s="20" t="s">
        <v>18</v>
      </c>
      <c r="B24" s="21"/>
      <c r="C24" s="22"/>
      <c r="D24" s="22"/>
    </row>
    <row r="25" spans="1:4" ht="15.75" customHeight="1">
      <c r="A25" s="41"/>
      <c r="B25" s="42"/>
      <c r="C25" s="43"/>
      <c r="D25" s="43"/>
    </row>
    <row r="26" spans="1:8" ht="15" customHeight="1">
      <c r="A26" s="23" t="s">
        <v>19</v>
      </c>
      <c r="B26" s="24"/>
      <c r="C26" s="25"/>
      <c r="D26" s="26"/>
      <c r="F26" s="27"/>
      <c r="H26" s="27"/>
    </row>
    <row r="27" spans="1:8" ht="15">
      <c r="A27" s="44"/>
      <c r="B27" s="45" t="s">
        <v>20</v>
      </c>
      <c r="D27" s="46">
        <f>H27-F27</f>
        <v>123788.5</v>
      </c>
      <c r="F27" s="47">
        <v>10000</v>
      </c>
      <c r="H27" s="30">
        <v>133788.5</v>
      </c>
    </row>
    <row r="28" spans="1:8" ht="15">
      <c r="A28" s="48"/>
      <c r="B28" s="49" t="s">
        <v>21</v>
      </c>
      <c r="C28" s="33"/>
      <c r="D28" s="50">
        <f>H28-F28</f>
        <v>-20000</v>
      </c>
      <c r="F28" s="51">
        <v>0</v>
      </c>
      <c r="H28" s="51">
        <v>-20000</v>
      </c>
    </row>
    <row r="29" spans="1:8" ht="15">
      <c r="A29" s="44"/>
      <c r="B29" s="45" t="s">
        <v>22</v>
      </c>
      <c r="D29" s="34">
        <f>H29-F29</f>
        <v>500</v>
      </c>
      <c r="F29" s="47">
        <v>0</v>
      </c>
      <c r="H29" s="30">
        <v>500</v>
      </c>
    </row>
    <row r="30" spans="1:9" ht="15.75" customHeight="1">
      <c r="A30" s="52"/>
      <c r="B30" s="37"/>
      <c r="C30" s="37" t="s">
        <v>17</v>
      </c>
      <c r="D30" s="53">
        <f>SUM(D27:D29)</f>
        <v>104288.5</v>
      </c>
      <c r="E30" s="39">
        <f>D30</f>
        <v>104288.5</v>
      </c>
      <c r="F30" s="54">
        <f>SUM(F27:F29)</f>
        <v>10000</v>
      </c>
      <c r="G30" s="39">
        <f>F30</f>
        <v>10000</v>
      </c>
      <c r="H30" s="54">
        <f>SUM(H27:H29)</f>
        <v>114288.5</v>
      </c>
      <c r="I30" s="39">
        <f>H30</f>
        <v>114288.5</v>
      </c>
    </row>
    <row r="33" spans="1:4" ht="15.75" customHeight="1">
      <c r="A33" s="41"/>
      <c r="B33" s="42"/>
      <c r="C33" s="43"/>
      <c r="D33" s="43"/>
    </row>
    <row r="34" spans="1:9" ht="15" customHeight="1">
      <c r="A34" s="23" t="s">
        <v>23</v>
      </c>
      <c r="B34" s="24" t="s">
        <v>24</v>
      </c>
      <c r="C34" s="25">
        <v>2</v>
      </c>
      <c r="D34" s="26"/>
      <c r="E34" s="55"/>
      <c r="F34" s="27"/>
      <c r="G34" s="55"/>
      <c r="H34" s="27"/>
      <c r="I34" s="55"/>
    </row>
    <row r="35" spans="1:9" ht="15" customHeight="1">
      <c r="A35" s="70"/>
      <c r="B35" s="32" t="s">
        <v>25</v>
      </c>
      <c r="C35" s="33"/>
      <c r="D35" s="34">
        <f aca="true" t="shared" si="1" ref="D35:D41">H35-F35</f>
        <v>4000</v>
      </c>
      <c r="E35" s="56"/>
      <c r="F35" s="47">
        <v>0</v>
      </c>
      <c r="G35" s="56"/>
      <c r="H35" s="30">
        <f>2000*C34</f>
        <v>4000</v>
      </c>
      <c r="I35" s="56"/>
    </row>
    <row r="36" spans="1:9" ht="15" customHeight="1">
      <c r="A36" s="70"/>
      <c r="B36" s="32" t="s">
        <v>26</v>
      </c>
      <c r="C36" s="33"/>
      <c r="D36" s="34">
        <v>8000</v>
      </c>
      <c r="E36" s="56"/>
      <c r="F36" s="47">
        <v>0</v>
      </c>
      <c r="G36" s="56"/>
      <c r="H36" s="30">
        <v>8000</v>
      </c>
      <c r="I36" s="56"/>
    </row>
    <row r="37" spans="1:9" ht="15" customHeight="1">
      <c r="A37" s="70"/>
      <c r="B37" s="32" t="s">
        <v>27</v>
      </c>
      <c r="C37" s="33"/>
      <c r="D37" s="34">
        <f t="shared" si="1"/>
        <v>4000</v>
      </c>
      <c r="E37" s="55"/>
      <c r="F37" s="47">
        <v>0</v>
      </c>
      <c r="G37" s="55"/>
      <c r="H37" s="30">
        <f>2000*C34</f>
        <v>4000</v>
      </c>
      <c r="I37" s="55"/>
    </row>
    <row r="38" spans="1:9" ht="15" customHeight="1">
      <c r="A38" s="70"/>
      <c r="B38" s="32" t="s">
        <v>28</v>
      </c>
      <c r="C38" s="33"/>
      <c r="D38" s="34">
        <f t="shared" si="1"/>
        <v>2000</v>
      </c>
      <c r="E38" s="55"/>
      <c r="F38" s="47">
        <v>0</v>
      </c>
      <c r="G38" s="55"/>
      <c r="H38" s="30">
        <f>1000*C34</f>
        <v>2000</v>
      </c>
      <c r="I38" s="55"/>
    </row>
    <row r="39" spans="1:9" ht="15" customHeight="1">
      <c r="A39" s="70"/>
      <c r="B39" s="32" t="s">
        <v>29</v>
      </c>
      <c r="C39" s="33"/>
      <c r="D39" s="34">
        <f t="shared" si="1"/>
        <v>10000</v>
      </c>
      <c r="E39" s="55"/>
      <c r="F39" s="47">
        <v>0</v>
      </c>
      <c r="G39" s="55"/>
      <c r="H39" s="30">
        <f>5000*C34</f>
        <v>10000</v>
      </c>
      <c r="I39" s="55"/>
    </row>
    <row r="40" spans="1:9" ht="15" customHeight="1">
      <c r="A40" s="70"/>
      <c r="B40" s="32" t="s">
        <v>30</v>
      </c>
      <c r="C40" s="33"/>
      <c r="D40" s="34">
        <f t="shared" si="1"/>
        <v>2000</v>
      </c>
      <c r="E40" s="55"/>
      <c r="F40" s="47">
        <v>0</v>
      </c>
      <c r="G40" s="55"/>
      <c r="H40" s="30">
        <f>1000*C34</f>
        <v>2000</v>
      </c>
      <c r="I40" s="55"/>
    </row>
    <row r="41" spans="1:9" ht="15.75" customHeight="1">
      <c r="A41" s="70"/>
      <c r="B41" s="24" t="s">
        <v>31</v>
      </c>
      <c r="C41" s="25"/>
      <c r="D41" s="34">
        <f t="shared" si="1"/>
        <v>1500</v>
      </c>
      <c r="E41" s="55"/>
      <c r="F41" s="47">
        <v>0</v>
      </c>
      <c r="G41" s="55"/>
      <c r="H41" s="30">
        <v>1500</v>
      </c>
      <c r="I41" s="55"/>
    </row>
    <row r="42" spans="1:9" ht="15.75" customHeight="1">
      <c r="A42" s="57"/>
      <c r="B42" s="37"/>
      <c r="C42" s="37" t="s">
        <v>17</v>
      </c>
      <c r="D42" s="53">
        <f>SUM(D35:D41)</f>
        <v>31500</v>
      </c>
      <c r="E42" s="39">
        <f>D42</f>
        <v>31500</v>
      </c>
      <c r="F42" s="54">
        <f>SUM(F35:F41)</f>
        <v>0</v>
      </c>
      <c r="G42" s="39">
        <f>F42</f>
        <v>0</v>
      </c>
      <c r="H42" s="54">
        <f>SUM(H35:H41)</f>
        <v>31500</v>
      </c>
      <c r="I42" s="39">
        <f>H42</f>
        <v>31500</v>
      </c>
    </row>
    <row r="43" spans="1:2" ht="15" customHeight="1">
      <c r="A43" s="71"/>
      <c r="B43" s="71"/>
    </row>
    <row r="46" spans="1:8" ht="15" customHeight="1">
      <c r="A46" s="23" t="s">
        <v>32</v>
      </c>
      <c r="B46" s="24"/>
      <c r="C46" s="25"/>
      <c r="D46" s="26"/>
      <c r="F46" s="27"/>
      <c r="H46" s="27"/>
    </row>
    <row r="47" spans="1:8" ht="15">
      <c r="A47" s="44"/>
      <c r="B47" s="45"/>
      <c r="D47" s="34">
        <v>20000</v>
      </c>
      <c r="F47" s="47">
        <v>0</v>
      </c>
      <c r="H47" s="30">
        <v>20000</v>
      </c>
    </row>
    <row r="48" spans="1:9" ht="15.75" customHeight="1">
      <c r="A48" s="52"/>
      <c r="B48" s="37"/>
      <c r="C48" s="37" t="s">
        <v>17</v>
      </c>
      <c r="D48" s="53">
        <f>SUM(D47:D47)</f>
        <v>20000</v>
      </c>
      <c r="E48" s="39">
        <f>D48</f>
        <v>20000</v>
      </c>
      <c r="F48" s="54">
        <f>SUM(F47:F47)</f>
        <v>0</v>
      </c>
      <c r="G48" s="39">
        <f>F48</f>
        <v>0</v>
      </c>
      <c r="H48" s="54">
        <f>SUM(H47:H47)</f>
        <v>20000</v>
      </c>
      <c r="I48" s="39">
        <f>H48</f>
        <v>20000</v>
      </c>
    </row>
    <row r="49" ht="15" customHeight="1">
      <c r="A49" s="58"/>
    </row>
    <row r="50" ht="15" customHeight="1">
      <c r="A50" s="58"/>
    </row>
    <row r="52" spans="1:8" ht="15" customHeight="1">
      <c r="A52" s="23" t="s">
        <v>33</v>
      </c>
      <c r="B52" s="24"/>
      <c r="C52" s="25"/>
      <c r="D52" s="26"/>
      <c r="F52" s="27"/>
      <c r="H52" s="27"/>
    </row>
    <row r="53" spans="1:8" ht="15" customHeight="1">
      <c r="A53" s="23"/>
      <c r="B53" s="24" t="s">
        <v>76</v>
      </c>
      <c r="C53" s="25"/>
      <c r="D53" s="34">
        <f>H53-F53</f>
        <v>9925</v>
      </c>
      <c r="F53" s="47">
        <v>-9925</v>
      </c>
      <c r="H53" s="27">
        <v>0</v>
      </c>
    </row>
    <row r="54" spans="1:8" ht="15" customHeight="1">
      <c r="A54" s="44"/>
      <c r="B54" s="45" t="s">
        <v>34</v>
      </c>
      <c r="D54" s="34">
        <f>H54-F54</f>
        <v>0</v>
      </c>
      <c r="F54" s="47">
        <v>15000</v>
      </c>
      <c r="H54" s="30">
        <v>15000</v>
      </c>
    </row>
    <row r="55" spans="1:9" ht="15.75" customHeight="1">
      <c r="A55" s="52"/>
      <c r="B55" s="37"/>
      <c r="C55" s="37" t="s">
        <v>17</v>
      </c>
      <c r="D55" s="53">
        <f>SUM(D53:D54)</f>
        <v>9925</v>
      </c>
      <c r="E55" s="39">
        <f>D55</f>
        <v>9925</v>
      </c>
      <c r="F55" s="54">
        <f>SUM(F53:F54)</f>
        <v>5075</v>
      </c>
      <c r="G55" s="39">
        <f>F55</f>
        <v>5075</v>
      </c>
      <c r="H55" s="54">
        <f>SUM(H53:H54)</f>
        <v>15000</v>
      </c>
      <c r="I55" s="39">
        <f>H55</f>
        <v>15000</v>
      </c>
    </row>
    <row r="56" ht="15" customHeight="1">
      <c r="A56" s="58"/>
    </row>
    <row r="57" ht="15" customHeight="1">
      <c r="A57" s="58"/>
    </row>
    <row r="58" ht="15" customHeight="1">
      <c r="A58" s="58"/>
    </row>
    <row r="59" spans="1:8" ht="15" customHeight="1">
      <c r="A59" s="23" t="s">
        <v>35</v>
      </c>
      <c r="B59" s="24"/>
      <c r="C59" s="25"/>
      <c r="D59" s="26"/>
      <c r="F59" s="27"/>
      <c r="H59" s="27"/>
    </row>
    <row r="60" spans="1:8" ht="15" customHeight="1">
      <c r="A60" s="70"/>
      <c r="B60" s="32" t="s">
        <v>36</v>
      </c>
      <c r="C60" s="33"/>
      <c r="D60" s="34">
        <f aca="true" t="shared" si="2" ref="D60:D66">H60-F60</f>
        <v>135</v>
      </c>
      <c r="F60" s="59">
        <v>0</v>
      </c>
      <c r="H60" s="30">
        <v>135</v>
      </c>
    </row>
    <row r="61" spans="1:8" ht="15" customHeight="1">
      <c r="A61" s="70"/>
      <c r="B61" s="32" t="s">
        <v>37</v>
      </c>
      <c r="C61" s="33"/>
      <c r="D61" s="34">
        <v>320</v>
      </c>
      <c r="F61" s="59">
        <v>0</v>
      </c>
      <c r="H61" s="30">
        <f>12*40</f>
        <v>480</v>
      </c>
    </row>
    <row r="62" spans="1:8" ht="15" customHeight="1">
      <c r="A62" s="70"/>
      <c r="B62" s="32" t="s">
        <v>38</v>
      </c>
      <c r="C62" s="33"/>
      <c r="D62" s="34">
        <v>0</v>
      </c>
      <c r="F62" s="59">
        <v>0</v>
      </c>
      <c r="H62" s="30">
        <v>0</v>
      </c>
    </row>
    <row r="63" spans="1:8" ht="15" customHeight="1">
      <c r="A63" s="70"/>
      <c r="B63" s="32" t="s">
        <v>39</v>
      </c>
      <c r="C63" s="33"/>
      <c r="D63" s="34">
        <v>1000</v>
      </c>
      <c r="F63" s="59">
        <v>0</v>
      </c>
      <c r="H63" s="30">
        <v>3000</v>
      </c>
    </row>
    <row r="64" spans="1:8" ht="15" customHeight="1">
      <c r="A64" s="70"/>
      <c r="B64" s="32" t="s">
        <v>40</v>
      </c>
      <c r="C64" s="33"/>
      <c r="D64" s="34">
        <f t="shared" si="2"/>
        <v>1500</v>
      </c>
      <c r="F64" s="59">
        <v>0</v>
      </c>
      <c r="H64" s="30">
        <v>1500</v>
      </c>
    </row>
    <row r="65" spans="1:8" ht="15" customHeight="1">
      <c r="A65" s="70"/>
      <c r="B65" s="32" t="s">
        <v>41</v>
      </c>
      <c r="C65" s="33"/>
      <c r="D65" s="34">
        <f t="shared" si="2"/>
        <v>200</v>
      </c>
      <c r="F65" s="59">
        <v>0</v>
      </c>
      <c r="H65" s="30">
        <v>200</v>
      </c>
    </row>
    <row r="66" spans="1:8" ht="15.75" customHeight="1">
      <c r="A66" s="70"/>
      <c r="B66" s="24" t="s">
        <v>42</v>
      </c>
      <c r="C66" s="25"/>
      <c r="D66" s="34">
        <f t="shared" si="2"/>
        <v>0</v>
      </c>
      <c r="F66" s="47">
        <f>H66</f>
        <v>8000</v>
      </c>
      <c r="H66" s="30">
        <v>8000</v>
      </c>
    </row>
    <row r="67" spans="1:9" ht="15.75" customHeight="1">
      <c r="A67" s="57"/>
      <c r="B67" s="37"/>
      <c r="C67" s="37" t="s">
        <v>17</v>
      </c>
      <c r="D67" s="53">
        <f>SUM(D60:D66)</f>
        <v>3155</v>
      </c>
      <c r="E67" s="39">
        <f>D67</f>
        <v>3155</v>
      </c>
      <c r="F67" s="54">
        <f>SUM(F60:F66)</f>
        <v>8000</v>
      </c>
      <c r="G67" s="39">
        <f>F67</f>
        <v>8000</v>
      </c>
      <c r="H67" s="54">
        <f>SUM(H60:H66)</f>
        <v>13315</v>
      </c>
      <c r="I67" s="39">
        <f>H67</f>
        <v>13315</v>
      </c>
    </row>
    <row r="68" spans="6:8" ht="15" customHeight="1">
      <c r="F68" s="60"/>
      <c r="H68" s="60"/>
    </row>
    <row r="70" spans="6:8" ht="15" customHeight="1">
      <c r="F70" s="60"/>
      <c r="H70" s="60"/>
    </row>
    <row r="71" spans="1:8" ht="15" customHeight="1">
      <c r="A71" s="23" t="s">
        <v>43</v>
      </c>
      <c r="B71" s="24"/>
      <c r="C71" s="25"/>
      <c r="D71" s="26"/>
      <c r="F71" s="61"/>
      <c r="H71" s="61"/>
    </row>
    <row r="72" spans="1:8" ht="15" customHeight="1">
      <c r="A72" s="48"/>
      <c r="B72" s="32" t="s">
        <v>29</v>
      </c>
      <c r="C72" s="33"/>
      <c r="D72" s="34">
        <f>H72-F72</f>
        <v>1000</v>
      </c>
      <c r="F72" s="59">
        <v>0</v>
      </c>
      <c r="H72" s="59">
        <v>1000</v>
      </c>
    </row>
    <row r="73" spans="1:8" ht="15" customHeight="1">
      <c r="A73" s="48"/>
      <c r="B73" s="32" t="s">
        <v>44</v>
      </c>
      <c r="C73" s="33"/>
      <c r="D73" s="34">
        <f>H73-F73</f>
        <v>1000</v>
      </c>
      <c r="F73" s="59">
        <v>0</v>
      </c>
      <c r="H73" s="59">
        <v>1000</v>
      </c>
    </row>
    <row r="74" spans="1:8" ht="15" customHeight="1">
      <c r="A74" s="48"/>
      <c r="B74" s="32" t="s">
        <v>45</v>
      </c>
      <c r="C74" s="33"/>
      <c r="D74" s="34">
        <v>2000</v>
      </c>
      <c r="F74" s="59">
        <v>0</v>
      </c>
      <c r="H74" s="59">
        <v>2000</v>
      </c>
    </row>
    <row r="75" spans="1:8" ht="15" customHeight="1">
      <c r="A75" s="48"/>
      <c r="B75" s="69" t="s">
        <v>77</v>
      </c>
      <c r="C75" s="25"/>
      <c r="D75" s="34">
        <v>0</v>
      </c>
      <c r="F75" s="59">
        <v>80000</v>
      </c>
      <c r="H75" s="59">
        <f>D75+F75</f>
        <v>80000</v>
      </c>
    </row>
    <row r="76" spans="1:9" ht="15.75" customHeight="1">
      <c r="A76" s="57"/>
      <c r="B76" s="37"/>
      <c r="C76" s="37" t="s">
        <v>17</v>
      </c>
      <c r="D76" s="53">
        <f>SUM(D72:D75)</f>
        <v>4000</v>
      </c>
      <c r="E76" s="39">
        <f>D76</f>
        <v>4000</v>
      </c>
      <c r="F76" s="54">
        <f>SUM(F72:F75)</f>
        <v>80000</v>
      </c>
      <c r="G76" s="39">
        <f>F76</f>
        <v>80000</v>
      </c>
      <c r="H76" s="54">
        <f>SUM(H72:H75)</f>
        <v>84000</v>
      </c>
      <c r="I76" s="39">
        <f>H76</f>
        <v>84000</v>
      </c>
    </row>
    <row r="80" spans="1:8" ht="15" customHeight="1">
      <c r="A80" s="23" t="s">
        <v>46</v>
      </c>
      <c r="B80" s="24"/>
      <c r="C80" s="25"/>
      <c r="D80" s="26"/>
      <c r="F80" s="27"/>
      <c r="H80" s="27"/>
    </row>
    <row r="81" spans="1:8" ht="15" customHeight="1">
      <c r="A81" s="48"/>
      <c r="B81" s="32" t="s">
        <v>47</v>
      </c>
      <c r="C81" s="33"/>
      <c r="D81" s="34">
        <f aca="true" t="shared" si="3" ref="D81:D88">H81-F81</f>
        <v>13500</v>
      </c>
      <c r="F81" s="59">
        <v>0</v>
      </c>
      <c r="H81" s="30">
        <v>13500</v>
      </c>
    </row>
    <row r="82" spans="1:8" ht="15" customHeight="1">
      <c r="A82" s="48"/>
      <c r="B82" s="32" t="s">
        <v>48</v>
      </c>
      <c r="C82" s="33"/>
      <c r="D82" s="50">
        <f t="shared" si="3"/>
        <v>-4800</v>
      </c>
      <c r="F82" s="51">
        <v>0</v>
      </c>
      <c r="H82" s="30">
        <v>-4800</v>
      </c>
    </row>
    <row r="83" spans="1:8" ht="15" customHeight="1">
      <c r="A83" s="48"/>
      <c r="B83" s="32" t="s">
        <v>49</v>
      </c>
      <c r="C83" s="33"/>
      <c r="D83" s="34">
        <f t="shared" si="3"/>
        <v>1100</v>
      </c>
      <c r="F83" s="59">
        <v>0</v>
      </c>
      <c r="H83" s="30">
        <v>1100</v>
      </c>
    </row>
    <row r="84" spans="1:8" ht="15" customHeight="1">
      <c r="A84" s="48"/>
      <c r="B84" s="32" t="s">
        <v>50</v>
      </c>
      <c r="C84" s="33"/>
      <c r="D84" s="34">
        <f t="shared" si="3"/>
        <v>200</v>
      </c>
      <c r="F84" s="59">
        <v>0</v>
      </c>
      <c r="H84" s="30">
        <v>200</v>
      </c>
    </row>
    <row r="85" spans="1:8" ht="15" customHeight="1">
      <c r="A85" s="48"/>
      <c r="B85" s="32" t="s">
        <v>51</v>
      </c>
      <c r="C85" s="33"/>
      <c r="D85" s="34">
        <f t="shared" si="3"/>
        <v>1800</v>
      </c>
      <c r="F85" s="59">
        <v>0</v>
      </c>
      <c r="H85" s="30">
        <v>1800</v>
      </c>
    </row>
    <row r="86" spans="1:8" ht="15" customHeight="1">
      <c r="A86" s="48"/>
      <c r="B86" s="32" t="s">
        <v>52</v>
      </c>
      <c r="C86" s="33"/>
      <c r="D86" s="34">
        <f t="shared" si="3"/>
        <v>300</v>
      </c>
      <c r="F86" s="59">
        <v>0</v>
      </c>
      <c r="H86" s="30">
        <v>300</v>
      </c>
    </row>
    <row r="87" spans="1:8" ht="15" customHeight="1">
      <c r="A87" s="48"/>
      <c r="B87" s="62" t="s">
        <v>53</v>
      </c>
      <c r="C87" s="25"/>
      <c r="D87" s="34">
        <f t="shared" si="3"/>
        <v>1000</v>
      </c>
      <c r="F87" s="59">
        <v>0</v>
      </c>
      <c r="H87" s="30">
        <v>1000</v>
      </c>
    </row>
    <row r="88" spans="1:8" ht="15.75" customHeight="1">
      <c r="A88" s="48"/>
      <c r="B88" s="24" t="s">
        <v>54</v>
      </c>
      <c r="C88" s="25"/>
      <c r="D88" s="34">
        <f t="shared" si="3"/>
        <v>500</v>
      </c>
      <c r="F88" s="59">
        <v>0</v>
      </c>
      <c r="H88" s="30">
        <v>500</v>
      </c>
    </row>
    <row r="89" spans="1:9" ht="15.75" customHeight="1">
      <c r="A89" s="57"/>
      <c r="B89" s="37"/>
      <c r="C89" s="37" t="s">
        <v>17</v>
      </c>
      <c r="D89" s="53">
        <f>SUM(D81:D88)</f>
        <v>13600</v>
      </c>
      <c r="E89" s="39">
        <f>D89</f>
        <v>13600</v>
      </c>
      <c r="F89" s="54">
        <f>SUM(F81:F88)</f>
        <v>0</v>
      </c>
      <c r="G89" s="39">
        <f>F89</f>
        <v>0</v>
      </c>
      <c r="H89" s="54">
        <f>SUM(H81:H88)</f>
        <v>13600</v>
      </c>
      <c r="I89" s="39">
        <f>H89</f>
        <v>13600</v>
      </c>
    </row>
    <row r="93" spans="1:8" ht="15" customHeight="1">
      <c r="A93" s="23" t="s">
        <v>55</v>
      </c>
      <c r="B93" s="24"/>
      <c r="C93" s="25"/>
      <c r="D93" s="26"/>
      <c r="F93" s="27"/>
      <c r="H93" s="27"/>
    </row>
    <row r="94" spans="1:8" ht="15" customHeight="1">
      <c r="A94" s="70"/>
      <c r="B94" s="32" t="s">
        <v>56</v>
      </c>
      <c r="C94" s="33"/>
      <c r="D94" s="34">
        <f>H94-F94</f>
        <v>0</v>
      </c>
      <c r="F94" s="59">
        <f>H94</f>
        <v>35938</v>
      </c>
      <c r="H94" s="30">
        <v>35938</v>
      </c>
    </row>
    <row r="95" spans="1:8" ht="15" customHeight="1">
      <c r="A95" s="70"/>
      <c r="B95" s="32" t="s">
        <v>57</v>
      </c>
      <c r="C95" s="33"/>
      <c r="D95" s="34">
        <f>H95-F95</f>
        <v>1000</v>
      </c>
      <c r="F95" s="59">
        <v>0</v>
      </c>
      <c r="H95" s="30">
        <v>1000</v>
      </c>
    </row>
    <row r="96" spans="1:8" ht="15" customHeight="1">
      <c r="A96" s="70"/>
      <c r="B96" s="32" t="s">
        <v>29</v>
      </c>
      <c r="C96" s="33"/>
      <c r="D96" s="34">
        <f>H96-F96</f>
        <v>1000</v>
      </c>
      <c r="F96" s="59">
        <v>0</v>
      </c>
      <c r="H96" s="30">
        <v>1000</v>
      </c>
    </row>
    <row r="97" spans="1:8" ht="15" customHeight="1">
      <c r="A97" s="70"/>
      <c r="B97" s="32" t="s">
        <v>58</v>
      </c>
      <c r="C97" s="33"/>
      <c r="D97" s="34">
        <f>H97-F97</f>
        <v>1500</v>
      </c>
      <c r="F97" s="59">
        <v>0</v>
      </c>
      <c r="H97" s="30">
        <v>1500</v>
      </c>
    </row>
    <row r="98" spans="1:8" ht="15" customHeight="1">
      <c r="A98" s="70"/>
      <c r="B98" s="32" t="s">
        <v>59</v>
      </c>
      <c r="C98" s="33"/>
      <c r="D98" s="34">
        <f>H98-F98</f>
        <v>300</v>
      </c>
      <c r="F98" s="59">
        <v>0</v>
      </c>
      <c r="H98" s="30">
        <v>300</v>
      </c>
    </row>
    <row r="99" spans="1:255" ht="15" customHeight="1">
      <c r="A99" s="70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9" ht="15.75" customHeight="1">
      <c r="A100" s="57"/>
      <c r="B100" s="37"/>
      <c r="C100" s="37" t="s">
        <v>17</v>
      </c>
      <c r="D100" s="53">
        <f>SUM(D94:D99)</f>
        <v>3800</v>
      </c>
      <c r="E100" s="39">
        <f>D100</f>
        <v>3800</v>
      </c>
      <c r="F100" s="54">
        <f>SUM(F94:F99)</f>
        <v>35938</v>
      </c>
      <c r="G100" s="39">
        <f>F100</f>
        <v>35938</v>
      </c>
      <c r="H100" s="54">
        <f>SUM(H94:H99)</f>
        <v>39738</v>
      </c>
      <c r="I100" s="39">
        <f>H100</f>
        <v>39738</v>
      </c>
    </row>
    <row r="104" spans="1:8" ht="30" customHeight="1">
      <c r="A104" s="63" t="s">
        <v>60</v>
      </c>
      <c r="B104" s="24"/>
      <c r="C104" s="25"/>
      <c r="D104" s="26"/>
      <c r="F104" s="61"/>
      <c r="H104" s="61"/>
    </row>
    <row r="105" spans="1:8" ht="15" customHeight="1">
      <c r="A105" s="48"/>
      <c r="B105" s="32" t="s">
        <v>61</v>
      </c>
      <c r="C105" s="33"/>
      <c r="D105" s="34">
        <v>0</v>
      </c>
      <c r="F105" s="59">
        <v>6000</v>
      </c>
      <c r="H105" s="30">
        <f>D105+F105</f>
        <v>6000</v>
      </c>
    </row>
    <row r="106" spans="1:8" ht="15" customHeight="1">
      <c r="A106" s="48"/>
      <c r="B106" s="32" t="s">
        <v>62</v>
      </c>
      <c r="C106" s="33"/>
      <c r="D106" s="34">
        <f>H106-F106</f>
        <v>0</v>
      </c>
      <c r="F106" s="59">
        <v>0</v>
      </c>
      <c r="H106" s="30">
        <v>0</v>
      </c>
    </row>
    <row r="107" spans="1:8" ht="15" customHeight="1">
      <c r="A107" s="48"/>
      <c r="B107" s="37" t="s">
        <v>82</v>
      </c>
      <c r="C107" s="72"/>
      <c r="D107" s="73">
        <v>3000</v>
      </c>
      <c r="F107" s="59">
        <v>0</v>
      </c>
      <c r="H107" s="30">
        <v>3000</v>
      </c>
    </row>
    <row r="108" spans="1:9" ht="15.75" customHeight="1">
      <c r="A108" s="57"/>
      <c r="B108" s="37"/>
      <c r="C108" s="37" t="s">
        <v>17</v>
      </c>
      <c r="D108" s="53">
        <f>SUM(D105:D107)</f>
        <v>3000</v>
      </c>
      <c r="E108" s="39">
        <f>D108</f>
        <v>3000</v>
      </c>
      <c r="F108" s="54">
        <f>SUM(F105:F106)</f>
        <v>6000</v>
      </c>
      <c r="G108" s="39">
        <f>F108</f>
        <v>6000</v>
      </c>
      <c r="H108" s="54">
        <f>SUM(H105:H107)</f>
        <v>9000</v>
      </c>
      <c r="I108" s="39">
        <f>H108</f>
        <v>9000</v>
      </c>
    </row>
    <row r="112" spans="1:8" ht="15" customHeight="1">
      <c r="A112" s="23" t="s">
        <v>63</v>
      </c>
      <c r="B112" s="24" t="s">
        <v>64</v>
      </c>
      <c r="C112" s="64">
        <v>0.8</v>
      </c>
      <c r="D112" s="26"/>
      <c r="F112" s="61"/>
      <c r="H112" s="61"/>
    </row>
    <row r="113" spans="1:8" ht="15" customHeight="1">
      <c r="A113" s="70"/>
      <c r="B113" s="32" t="s">
        <v>65</v>
      </c>
      <c r="C113" s="33"/>
      <c r="D113" s="34">
        <v>2875</v>
      </c>
      <c r="F113" s="59">
        <v>29625</v>
      </c>
      <c r="H113" s="34">
        <f>SUM(D113+F113)</f>
        <v>32500</v>
      </c>
    </row>
    <row r="114" spans="1:8" ht="15" customHeight="1">
      <c r="A114" s="70"/>
      <c r="B114" s="32" t="s">
        <v>66</v>
      </c>
      <c r="C114" s="33"/>
      <c r="D114" s="34">
        <f>H114-F114</f>
        <v>100</v>
      </c>
      <c r="F114" s="59">
        <f>C$112*H114</f>
        <v>400</v>
      </c>
      <c r="H114" s="34">
        <f>500</f>
        <v>500</v>
      </c>
    </row>
    <row r="115" spans="1:8" ht="15" customHeight="1">
      <c r="A115" s="70"/>
      <c r="B115" s="62" t="s">
        <v>67</v>
      </c>
      <c r="C115" s="25"/>
      <c r="D115" s="34">
        <v>1400</v>
      </c>
      <c r="F115" s="59">
        <v>400</v>
      </c>
      <c r="H115" s="65">
        <v>1800</v>
      </c>
    </row>
    <row r="116" spans="1:8" ht="15" customHeight="1">
      <c r="A116" s="70"/>
      <c r="B116" s="24" t="s">
        <v>68</v>
      </c>
      <c r="C116" s="25"/>
      <c r="D116" s="34">
        <f>H116-F116</f>
        <v>600</v>
      </c>
      <c r="F116" s="59">
        <f>C$112*H116</f>
        <v>2400</v>
      </c>
      <c r="H116" s="66">
        <v>3000</v>
      </c>
    </row>
    <row r="117" spans="1:8" ht="15.75" customHeight="1">
      <c r="A117" s="70"/>
      <c r="B117" s="24" t="s">
        <v>69</v>
      </c>
      <c r="C117" s="25"/>
      <c r="D117" s="34">
        <f>H117-F117</f>
        <v>2400</v>
      </c>
      <c r="F117" s="59">
        <v>0</v>
      </c>
      <c r="H117" s="66">
        <v>2400</v>
      </c>
    </row>
    <row r="118" spans="1:9" ht="15.75" customHeight="1">
      <c r="A118" s="57"/>
      <c r="B118" s="37"/>
      <c r="C118" s="37" t="s">
        <v>17</v>
      </c>
      <c r="D118" s="53">
        <f>SUM(D113:D117)</f>
        <v>7375</v>
      </c>
      <c r="E118" s="39">
        <f>D118</f>
        <v>7375</v>
      </c>
      <c r="F118" s="54">
        <f>SUM(F113:F117)</f>
        <v>32825</v>
      </c>
      <c r="G118" s="39">
        <f>F118</f>
        <v>32825</v>
      </c>
      <c r="H118" s="54">
        <f>SUM(H113:H117)</f>
        <v>40200</v>
      </c>
      <c r="I118" s="39">
        <f>H118</f>
        <v>40200</v>
      </c>
    </row>
    <row r="122" spans="1:8" ht="15" customHeight="1">
      <c r="A122" s="23" t="s">
        <v>70</v>
      </c>
      <c r="B122" s="24"/>
      <c r="C122" s="25"/>
      <c r="D122" s="26"/>
      <c r="F122" s="27"/>
      <c r="H122" s="27"/>
    </row>
    <row r="123" spans="1:8" ht="15" customHeight="1">
      <c r="A123" s="44"/>
      <c r="B123" s="32" t="s">
        <v>71</v>
      </c>
      <c r="C123" s="33"/>
      <c r="D123" s="34">
        <v>8000</v>
      </c>
      <c r="F123" s="59">
        <v>0</v>
      </c>
      <c r="H123" s="30">
        <v>8000</v>
      </c>
    </row>
    <row r="124" spans="1:8" ht="15" customHeight="1">
      <c r="A124" s="44"/>
      <c r="B124" s="67" t="s">
        <v>72</v>
      </c>
      <c r="C124" s="25"/>
      <c r="D124" s="34">
        <f>H124-F124</f>
        <v>1000</v>
      </c>
      <c r="F124" s="59">
        <v>0</v>
      </c>
      <c r="H124" s="30">
        <v>1000</v>
      </c>
    </row>
    <row r="125" spans="1:9" ht="15.75" customHeight="1">
      <c r="A125" s="57"/>
      <c r="B125" s="37"/>
      <c r="C125" s="37" t="s">
        <v>17</v>
      </c>
      <c r="D125" s="53">
        <f>SUM(D123:D124)</f>
        <v>9000</v>
      </c>
      <c r="E125" s="39">
        <f>D125</f>
        <v>9000</v>
      </c>
      <c r="F125" s="54">
        <f>SUM(F123:F124)</f>
        <v>0</v>
      </c>
      <c r="G125" s="39">
        <f>F125</f>
        <v>0</v>
      </c>
      <c r="H125" s="54">
        <f>SUM(H123:H124)</f>
        <v>9000</v>
      </c>
      <c r="I125" s="39">
        <f>H125</f>
        <v>9000</v>
      </c>
    </row>
    <row r="129" spans="1:8" ht="15" customHeight="1">
      <c r="A129" s="23" t="s">
        <v>73</v>
      </c>
      <c r="B129" s="24"/>
      <c r="C129" s="25"/>
      <c r="D129" s="26"/>
      <c r="F129" s="27"/>
      <c r="H129" s="27"/>
    </row>
    <row r="130" spans="1:8" ht="15" customHeight="1">
      <c r="A130" s="44"/>
      <c r="B130" s="32" t="s">
        <v>79</v>
      </c>
      <c r="C130" s="33"/>
      <c r="D130" s="34">
        <v>1400</v>
      </c>
      <c r="F130" s="59">
        <v>0</v>
      </c>
      <c r="H130" s="30">
        <v>1400</v>
      </c>
    </row>
    <row r="131" spans="1:8" ht="15" customHeight="1">
      <c r="A131" s="44"/>
      <c r="B131" s="69" t="s">
        <v>80</v>
      </c>
      <c r="C131" s="25"/>
      <c r="D131" s="34">
        <v>900</v>
      </c>
      <c r="F131" s="59">
        <v>0</v>
      </c>
      <c r="H131" s="30">
        <v>900</v>
      </c>
    </row>
    <row r="132" spans="1:8" ht="15" customHeight="1">
      <c r="A132" s="44"/>
      <c r="B132" s="67" t="s">
        <v>29</v>
      </c>
      <c r="C132" s="25"/>
      <c r="D132" s="34">
        <v>2000</v>
      </c>
      <c r="F132" s="59">
        <v>0</v>
      </c>
      <c r="H132" s="30">
        <v>2000</v>
      </c>
    </row>
    <row r="133" spans="1:9" ht="15.75" customHeight="1">
      <c r="A133" s="57"/>
      <c r="B133" s="37"/>
      <c r="C133" s="37" t="s">
        <v>17</v>
      </c>
      <c r="D133" s="53">
        <f>SUM(D130:D132)</f>
        <v>4300</v>
      </c>
      <c r="E133" s="39">
        <f>D133</f>
        <v>4300</v>
      </c>
      <c r="F133" s="54">
        <f>SUM(F130:F132)</f>
        <v>0</v>
      </c>
      <c r="G133" s="39">
        <f>F133</f>
        <v>0</v>
      </c>
      <c r="H133" s="54">
        <f>SUM(H130:H132)</f>
        <v>4300</v>
      </c>
      <c r="I133" s="39">
        <f>H133</f>
        <v>4300</v>
      </c>
    </row>
    <row r="137" spans="1:8" ht="15" customHeight="1">
      <c r="A137" s="23" t="s">
        <v>54</v>
      </c>
      <c r="B137" s="24"/>
      <c r="C137" s="25"/>
      <c r="D137" s="26"/>
      <c r="F137" s="61"/>
      <c r="H137" s="61"/>
    </row>
    <row r="138" spans="1:8" ht="15" customHeight="1">
      <c r="A138" s="23"/>
      <c r="B138" s="24" t="s">
        <v>81</v>
      </c>
      <c r="C138" s="25"/>
      <c r="D138" s="34">
        <v>16000</v>
      </c>
      <c r="F138" s="27">
        <v>0</v>
      </c>
      <c r="H138" s="27">
        <v>16000</v>
      </c>
    </row>
    <row r="139" spans="1:8" ht="15" customHeight="1">
      <c r="A139" s="48"/>
      <c r="B139" s="32" t="s">
        <v>74</v>
      </c>
      <c r="C139" s="33"/>
      <c r="D139" s="34">
        <f>H139-F139</f>
        <v>1000</v>
      </c>
      <c r="F139" s="59">
        <v>0</v>
      </c>
      <c r="H139" s="30">
        <v>1000</v>
      </c>
    </row>
    <row r="140" spans="1:8" ht="15" customHeight="1">
      <c r="A140" s="48"/>
      <c r="B140" s="32" t="s">
        <v>75</v>
      </c>
      <c r="C140" s="33"/>
      <c r="D140" s="34">
        <v>10000</v>
      </c>
      <c r="F140" s="59">
        <v>0</v>
      </c>
      <c r="H140" s="30">
        <v>10000</v>
      </c>
    </row>
    <row r="141" spans="1:8" ht="15" customHeight="1">
      <c r="A141" s="57"/>
      <c r="B141" s="37"/>
      <c r="C141" s="37" t="s">
        <v>17</v>
      </c>
      <c r="D141" s="53">
        <f>SUM(D138:D140)</f>
        <v>27000</v>
      </c>
      <c r="F141" s="53">
        <f>SUM(F138:F140)</f>
        <v>0</v>
      </c>
      <c r="G141" s="39">
        <f>F141</f>
        <v>0</v>
      </c>
      <c r="H141" s="53">
        <f>SUM(H138:H140)</f>
        <v>27000</v>
      </c>
    </row>
    <row r="142" spans="5:9" ht="15.75" customHeight="1">
      <c r="E142" s="39">
        <f>D141</f>
        <v>27000</v>
      </c>
      <c r="G142" s="39">
        <f>F141</f>
        <v>0</v>
      </c>
      <c r="I142" s="39">
        <f>H141</f>
        <v>27000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35:A41"/>
    <mergeCell ref="A43:B43"/>
    <mergeCell ref="A60:A66"/>
    <mergeCell ref="A94:A99"/>
    <mergeCell ref="A113:A117"/>
  </mergeCells>
  <printOptions/>
  <pageMargins left="0.7875" right="0.7875" top="1.025" bottom="1.025" header="0.7875" footer="0.7875"/>
  <pageSetup firstPageNumber="1" useFirstPageNumber="1" horizontalDpi="300" verticalDpi="300" orientation="landscape" paperSize="8" r:id="rId1"/>
  <headerFooter alignWithMargins="0">
    <oddHeader>&amp;C&amp;"Arial,Standard"&amp;10&amp;A</oddHeader>
    <oddFooter>&amp;C&amp;"Arial,Standard"&amp;10Seite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h3rmi</dc:creator>
  <cp:keywords/>
  <dc:description/>
  <cp:lastModifiedBy>PC-Computer Shop</cp:lastModifiedBy>
  <cp:lastPrinted>2019-07-11T14:59:24Z</cp:lastPrinted>
  <dcterms:created xsi:type="dcterms:W3CDTF">2014-01-06T15:09:23Z</dcterms:created>
  <dcterms:modified xsi:type="dcterms:W3CDTF">2019-07-20T15:03:14Z</dcterms:modified>
  <cp:category/>
  <cp:version/>
  <cp:contentType/>
  <cp:contentStatus/>
  <cp:revision>121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